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005" yWindow="65521" windowWidth="15150" windowHeight="11640" activeTab="2"/>
  </bookViews>
  <sheets>
    <sheet name="TehUpute" sheetId="1" r:id="rId1"/>
    <sheet name="Upute" sheetId="2" r:id="rId2"/>
    <sheet name="RefStr" sheetId="3" r:id="rId3"/>
    <sheet name="Tablica_A" sheetId="4" r:id="rId4"/>
    <sheet name="Fintab" sheetId="5" r:id="rId5"/>
    <sheet name="Tablica_F" sheetId="6" r:id="rId6"/>
    <sheet name="Kontrole" sheetId="7" r:id="rId7"/>
    <sheet name="Skriveni" sheetId="8" state="hidden" r:id="rId8"/>
  </sheets>
  <definedNames>
    <definedName name="_xlnm.Print_Area" localSheetId="4">'Fintab'!$1:$141</definedName>
    <definedName name="_xlnm.Print_Area" localSheetId="2">'RefStr'!$1:$49</definedName>
    <definedName name="_xlnm.Print_Area" localSheetId="3">'Tablica_A'!$1:$201</definedName>
    <definedName name="_xlnm.Print_Area" localSheetId="5">'Tablica_F'!$A$1:$U$34</definedName>
  </definedNames>
  <calcPr fullCalcOnLoad="1"/>
</workbook>
</file>

<file path=xl/comments1.xml><?xml version="1.0" encoding="utf-8"?>
<comments xmlns="http://schemas.openxmlformats.org/spreadsheetml/2006/main">
  <authors>
    <author>Željko Strunjak</author>
  </authors>
  <commentList>
    <comment ref="A15" authorId="0">
      <text>
        <r>
          <rPr>
            <b/>
            <sz val="8"/>
            <rFont val="Tahoma"/>
            <family val="0"/>
          </rPr>
          <t>Upute:</t>
        </r>
        <r>
          <rPr>
            <sz val="8"/>
            <rFont val="Tahoma"/>
            <family val="0"/>
          </rPr>
          <t xml:space="preserve">
Primjer dodatne upute.</t>
        </r>
      </text>
    </comment>
  </commentList>
</comments>
</file>

<file path=xl/comments4.xml><?xml version="1.0" encoding="utf-8"?>
<comments xmlns="http://schemas.openxmlformats.org/spreadsheetml/2006/main">
  <authors>
    <author>Željko Strunjak</author>
  </authors>
  <commentList>
    <comment ref="Q5" authorId="0">
      <text>
        <r>
          <rPr>
            <b/>
            <sz val="8"/>
            <rFont val="Tahoma"/>
            <family val="0"/>
          </rPr>
          <t>Uputa:</t>
        </r>
        <r>
          <rPr>
            <sz val="8"/>
            <rFont val="Tahoma"/>
            <family val="0"/>
          </rPr>
          <t xml:space="preserve">
Matični broj unosite na osam znamenaka, s vodećim nulama</t>
        </r>
      </text>
    </comment>
    <comment ref="E7" authorId="0">
      <text>
        <r>
          <rPr>
            <b/>
            <sz val="8"/>
            <rFont val="Tahoma"/>
            <family val="0"/>
          </rPr>
          <t>Uputa:</t>
        </r>
        <r>
          <rPr>
            <sz val="8"/>
            <rFont val="Tahoma"/>
            <family val="0"/>
          </rPr>
          <t xml:space="preserve">
Razdoblje upisujte na način: GGGG-MM gdje GGGG označava godinu, a MM zadnji mjesec tromjesečja za koje se obrasci unose.</t>
        </r>
      </text>
    </comment>
    <comment ref="C9" authorId="0">
      <text>
        <r>
          <rPr>
            <b/>
            <sz val="8"/>
            <rFont val="Tahoma"/>
            <family val="0"/>
          </rPr>
          <t>Uputa:</t>
        </r>
        <r>
          <rPr>
            <sz val="8"/>
            <rFont val="Tahoma"/>
            <family val="0"/>
          </rPr>
          <t xml:space="preserve">
Upisuje se skraćena tvrtka iz izvatka o upisu u sudski registar. Ne označavajte posebno navodnicima dijelove tvrtke, npr.: "TVRTKA" d.d. je neispravan način, trebalo bi samo pisati: TVRTKA d.d.</t>
        </r>
      </text>
    </comment>
    <comment ref="E13" authorId="0">
      <text>
        <r>
          <rPr>
            <b/>
            <sz val="8"/>
            <rFont val="Tahoma"/>
            <family val="0"/>
          </rPr>
          <t xml:space="preserve">Uputa:
</t>
        </r>
        <r>
          <rPr>
            <sz val="8"/>
            <rFont val="Tahoma"/>
            <family val="2"/>
          </rPr>
          <t>Upisujte samo jedan telefonski broj, s obaveznim pozivnim brojem skupine, bez ikakvog odvajanja pozivnog broja i broja: npr. 014591311, 098123123</t>
        </r>
      </text>
    </comment>
    <comment ref="O13" authorId="0">
      <text>
        <r>
          <rPr>
            <b/>
            <sz val="8"/>
            <rFont val="Tahoma"/>
            <family val="0"/>
          </rPr>
          <t xml:space="preserve">Uputa:
</t>
        </r>
        <r>
          <rPr>
            <sz val="8"/>
            <rFont val="Tahoma"/>
            <family val="2"/>
          </rPr>
          <t>Upisujte samo jedan broj telefaxa, s obaveznim pozivnim brojem skupine, bez ikakvog odvajanja pozivnog broja i broja: npr. 014591311</t>
        </r>
      </text>
    </comment>
    <comment ref="E15" authorId="0">
      <text>
        <r>
          <rPr>
            <b/>
            <sz val="8"/>
            <rFont val="Tahoma"/>
            <family val="0"/>
          </rPr>
          <t>Uputa:</t>
        </r>
        <r>
          <rPr>
            <sz val="8"/>
            <rFont val="Tahoma"/>
            <family val="0"/>
          </rPr>
          <t xml:space="preserve">
Upišite samo adresu stranice, bez vodećeg http: ili nekih drugih znakova (primjer: www.crosec.hr je dobar upis, ali http://www.fina.hr nije ispravan upis</t>
        </r>
      </text>
    </comment>
    <comment ref="A19" authorId="0">
      <text>
        <r>
          <rPr>
            <b/>
            <sz val="8"/>
            <rFont val="Tahoma"/>
            <family val="0"/>
          </rPr>
          <t>Uputa:</t>
        </r>
        <r>
          <rPr>
            <sz val="8"/>
            <rFont val="Tahoma"/>
            <family val="0"/>
          </rPr>
          <t xml:space="preserve">
Oznaka strukture vlasništva može biti sljedeća:
10 - udio državnog kapitala veći od 50%
20 - udio kapitala u vlasništvu domaćih pravnih osoba veći od 50%
21 - udio kapitala u vlasništvu domaćih privatnih osoba veći od 50%
22 - udio kapitala u vlasništvu stranih pravnih osoba veći od 50%
23 - udio kapitala u vlasništvu stranih privatnih osoba veći od 50%</t>
        </r>
      </text>
    </comment>
    <comment ref="E5" authorId="0">
      <text>
        <r>
          <rPr>
            <b/>
            <sz val="8"/>
            <rFont val="Tahoma"/>
            <family val="0"/>
          </rPr>
          <t>Uputa:</t>
        </r>
        <r>
          <rPr>
            <sz val="8"/>
            <rFont val="Tahoma"/>
            <family val="0"/>
          </rPr>
          <t xml:space="preserve">
Ako je izvješće konsolidirano upišite DA, ako nije upišite NE</t>
        </r>
      </text>
    </comment>
  </commentList>
</comments>
</file>

<file path=xl/comments5.xml><?xml version="1.0" encoding="utf-8"?>
<comments xmlns="http://schemas.openxmlformats.org/spreadsheetml/2006/main">
  <authors>
    <author>Željko Strunjak</author>
    <author>a</author>
  </authors>
  <commentList>
    <comment ref="B27" authorId="0">
      <text>
        <r>
          <rPr>
            <sz val="8"/>
            <rFont val="Tahoma"/>
            <family val="2"/>
          </rPr>
          <t>Podatak pod AOP 018</t>
        </r>
        <r>
          <rPr>
            <b/>
            <sz val="8"/>
            <rFont val="Tahoma"/>
            <family val="0"/>
          </rPr>
          <t xml:space="preserve"> - Rezerve </t>
        </r>
        <r>
          <rPr>
            <sz val="8"/>
            <rFont val="Tahoma"/>
            <family val="2"/>
          </rPr>
          <t xml:space="preserve">kao što je navedeno u samom obrascu, uključuje sve rezerve i zadržanu dobit/gubitak te sve ostale pozicije kapitala i rezervi koje nisu drugdje uključene. Ako preneseni gubitak iz prethodnih godina prelazi vrijednost ostalih rezervi, nastala vrijednost upisuje se s negativnim predznakom. </t>
        </r>
      </text>
    </comment>
    <comment ref="A29" authorId="1">
      <text>
        <r>
          <rPr>
            <sz val="8"/>
            <rFont val="Tahoma"/>
            <family val="0"/>
          </rPr>
          <t xml:space="preserve">Podatak pod AOP 020  - </t>
        </r>
        <r>
          <rPr>
            <b/>
            <sz val="8"/>
            <rFont val="Tahoma"/>
            <family val="2"/>
          </rPr>
          <t xml:space="preserve"> Manjinski interesi </t>
        </r>
        <r>
          <rPr>
            <sz val="8"/>
            <rFont val="Tahoma"/>
            <family val="0"/>
          </rPr>
          <t xml:space="preserve">uključuje podatke o udjelu manjinskih dioničara u ukupnom kapitalu i rezervama društva - kćeri, kada se radi o konsolidiranim financijskim izvješćima. Ovu poziciju treba svakako iskazati, jer određeni dio kapitala i rezervi koji je u vlasništvu manjinskih dioničara društva koje je poduzeće - kćer obveznika podnošenja tromjesečnih izvješća, ne pripada obvezniku.
</t>
        </r>
      </text>
    </comment>
    <comment ref="A77" authorId="1">
      <text>
        <r>
          <rPr>
            <sz val="8"/>
            <rFont val="Tahoma"/>
            <family val="0"/>
          </rPr>
          <t xml:space="preserve">Podatak pod AOP 054 – </t>
        </r>
        <r>
          <rPr>
            <b/>
            <sz val="8"/>
            <rFont val="Tahoma"/>
            <family val="2"/>
          </rPr>
          <t>Manjinski interesi</t>
        </r>
        <r>
          <rPr>
            <sz val="8"/>
            <rFont val="Tahoma"/>
            <family val="0"/>
          </rPr>
          <t xml:space="preserve"> sadrži dio rezultata nakon konsolidacije i oporezivanja, koji pripada manjinskim dioničarima društva ili društava kćeri koje se bile konsolidirane od strane matice - obveznika tromjesečnog izvješćivanja. Smisao takvog načina izvješćivanja je u tome da se zasebno izdvoji neto dobit skupine.
</t>
        </r>
      </text>
    </comment>
  </commentList>
</comments>
</file>

<file path=xl/comments6.xml><?xml version="1.0" encoding="utf-8"?>
<comments xmlns="http://schemas.openxmlformats.org/spreadsheetml/2006/main">
  <authors>
    <author>a</author>
  </authors>
  <commentList>
    <comment ref="A15" authorId="0">
      <text>
        <r>
          <rPr>
            <sz val="8"/>
            <rFont val="Tahoma"/>
            <family val="0"/>
          </rPr>
          <t xml:space="preserve">Podatak pod </t>
        </r>
        <r>
          <rPr>
            <b/>
            <sz val="8"/>
            <rFont val="Tahoma"/>
            <family val="2"/>
          </rPr>
          <t xml:space="preserve"> Neizvjesnosti</t>
        </r>
        <r>
          <rPr>
            <sz val="8"/>
            <rFont val="Tahoma"/>
            <family val="0"/>
          </rPr>
          <t xml:space="preserve"> obuhvaća opis slučajeva kod kojih postoji neizvjesnost naplate prihoda ili mogućih budućih troškova (neke značajne štete), uz komentar uprave društva s obzirom na prethodno i promatrano tromjesečje te na buduće razdoblje u kojem bi se mogli pojaviti otpisi nenaplativih potraživanja ili neki drugi troškovi. 
</t>
        </r>
      </text>
    </comment>
    <comment ref="A17" authorId="0">
      <text>
        <r>
          <rPr>
            <sz val="8"/>
            <rFont val="Tahoma"/>
            <family val="0"/>
          </rPr>
          <t xml:space="preserve">Podatak pod </t>
        </r>
        <r>
          <rPr>
            <b/>
            <sz val="8"/>
            <rFont val="Tahoma"/>
            <family val="2"/>
          </rPr>
          <t>Rezultati poslovanja</t>
        </r>
        <r>
          <rPr>
            <sz val="8"/>
            <rFont val="Tahoma"/>
            <family val="0"/>
          </rPr>
          <t xml:space="preserve"> obuhvaća komentar uprave društva o financijskom i poslovnom rezultatu u promatranom tromjesečju i kumulativnom razdoblju u usporedbi s istim razdobljem prethodne godine.
</t>
        </r>
      </text>
    </comment>
    <comment ref="A19" authorId="0">
      <text>
        <r>
          <rPr>
            <sz val="8"/>
            <rFont val="Tahoma"/>
            <family val="0"/>
          </rPr>
          <t xml:space="preserve">Podatak pod </t>
        </r>
        <r>
          <rPr>
            <b/>
            <sz val="8"/>
            <rFont val="Tahoma"/>
            <family val="2"/>
          </rPr>
          <t>Prihodi po djelatnostima</t>
        </r>
        <r>
          <rPr>
            <sz val="8"/>
            <rFont val="Tahoma"/>
            <family val="0"/>
          </rPr>
          <t xml:space="preserve"> obuhvaća analizu planiranih i ostvarenih prihoda po temeljnim djelatnostima za promatrano tromjesečje, uz navođenje razloga za eventualna odstupanja.
</t>
        </r>
      </text>
    </comment>
    <comment ref="A21" authorId="0">
      <text>
        <r>
          <rPr>
            <sz val="8"/>
            <rFont val="Tahoma"/>
            <family val="0"/>
          </rPr>
          <t xml:space="preserve">Podatak pod </t>
        </r>
        <r>
          <rPr>
            <b/>
            <sz val="8"/>
            <rFont val="Tahoma"/>
            <family val="2"/>
          </rPr>
          <t>Opis usluga</t>
        </r>
        <r>
          <rPr>
            <sz val="8"/>
            <rFont val="Tahoma"/>
            <family val="0"/>
          </rPr>
          <t xml:space="preserve"> obuhvaća popis osnovnih usluga te opis planiranog uvođenja novih usluga.
</t>
        </r>
      </text>
    </comment>
    <comment ref="A23" authorId="0">
      <text>
        <r>
          <rPr>
            <sz val="8"/>
            <rFont val="Tahoma"/>
            <family val="0"/>
          </rPr>
          <t xml:space="preserve">Podatak pod </t>
        </r>
        <r>
          <rPr>
            <b/>
            <sz val="8"/>
            <rFont val="Tahoma"/>
            <family val="2"/>
          </rPr>
          <t xml:space="preserve">Operativni i ostali troškovi </t>
        </r>
        <r>
          <rPr>
            <sz val="8"/>
            <rFont val="Tahoma"/>
            <family val="0"/>
          </rPr>
          <t xml:space="preserve">obuhvaća kratku analizu strukture troškova te analizu ostvarenih i planiranih troškova u promatranom tromjesečju i kumulativnom razdoblju u usporedbi s istim razdobljem prethodne godine.
</t>
        </r>
      </text>
    </comment>
    <comment ref="A25" authorId="0">
      <text>
        <r>
          <rPr>
            <sz val="8"/>
            <rFont val="Tahoma"/>
            <family val="0"/>
          </rPr>
          <t xml:space="preserve">Podatak pod </t>
        </r>
        <r>
          <rPr>
            <b/>
            <sz val="8"/>
            <rFont val="Tahoma"/>
            <family val="2"/>
          </rPr>
          <t xml:space="preserve">Dobit ili gubitak </t>
        </r>
        <r>
          <rPr>
            <sz val="8"/>
            <rFont val="Tahoma"/>
            <family val="0"/>
          </rPr>
          <t xml:space="preserve">obuhvaća komentar ostvarene dobiti/gubitka za promatrano tromjesečje u usporedbi s istim razdobljem prethodne godine odnosno s prethodnim tromjesečjem te u usporedbi s planiranim za promatrano tromjesečje. 
</t>
        </r>
      </text>
    </comment>
    <comment ref="A27" authorId="0">
      <text>
        <r>
          <rPr>
            <sz val="8"/>
            <rFont val="Tahoma"/>
            <family val="0"/>
          </rPr>
          <t xml:space="preserve">Podatak pod </t>
        </r>
        <r>
          <rPr>
            <b/>
            <sz val="8"/>
            <rFont val="Tahoma"/>
            <family val="2"/>
          </rPr>
          <t>Likvidnost</t>
        </r>
        <r>
          <rPr>
            <sz val="8"/>
            <rFont val="Tahoma"/>
            <family val="0"/>
          </rPr>
          <t xml:space="preserve"> obuhvaća komentar uprave o poslovanju društva s obzirom na problematiku likvidnosti i solventnosti, kako u tekućem tromjesečju, tako i u budućim razdobljima.
</t>
        </r>
      </text>
    </comment>
    <comment ref="E29" authorId="0">
      <text>
        <r>
          <rPr>
            <sz val="8"/>
            <rFont val="Tahoma"/>
            <family val="0"/>
          </rPr>
          <t>Podatak pod</t>
        </r>
        <r>
          <rPr>
            <b/>
            <sz val="8"/>
            <rFont val="Tahoma"/>
            <family val="2"/>
          </rPr>
          <t xml:space="preserve"> Promjene računovodstvenih politika</t>
        </r>
        <r>
          <rPr>
            <sz val="8"/>
            <rFont val="Tahoma"/>
            <family val="0"/>
          </rPr>
          <t xml:space="preserve"> obuhvaća komentar uprave o svim značajnijim promjenama računovodstvenih politika u tekućem tromjesečju koje imaju bilo kakav utjecaj na sastavljanje i objavljivanje financijskih izvješća. 
</t>
        </r>
      </text>
    </comment>
    <comment ref="E31" authorId="0">
      <text>
        <r>
          <rPr>
            <sz val="8"/>
            <rFont val="Tahoma"/>
            <family val="0"/>
          </rPr>
          <t xml:space="preserve">Podatak pod </t>
        </r>
        <r>
          <rPr>
            <b/>
            <sz val="8"/>
            <rFont val="Tahoma"/>
            <family val="2"/>
          </rPr>
          <t xml:space="preserve">Pravna pitanja </t>
        </r>
        <r>
          <rPr>
            <sz val="8"/>
            <rFont val="Tahoma"/>
            <family val="0"/>
          </rPr>
          <t xml:space="preserve">obuhvaća komentar uprave o važnijim sudskim sporovima u kojima društvo sudjeluje kao tužitelj ili tuženik i njihovom značaju za poslovanje društva.
</t>
        </r>
      </text>
    </comment>
    <comment ref="E33" authorId="0">
      <text>
        <r>
          <rPr>
            <sz val="8"/>
            <rFont val="Tahoma"/>
            <family val="0"/>
          </rPr>
          <t xml:space="preserve">Podatak pod </t>
        </r>
        <r>
          <rPr>
            <b/>
            <sz val="8"/>
            <rFont val="Tahoma"/>
            <family val="2"/>
          </rPr>
          <t>Ostale napomene</t>
        </r>
        <r>
          <rPr>
            <sz val="8"/>
            <rFont val="Tahoma"/>
            <family val="0"/>
          </rPr>
          <t xml:space="preserve"> obuhvaća komentar uprave o ostalim značajnijim događajima koji nisu komentirani u prethodnim pozicijama.
</t>
        </r>
      </text>
    </comment>
  </commentList>
</comments>
</file>

<file path=xl/sharedStrings.xml><?xml version="1.0" encoding="utf-8"?>
<sst xmlns="http://schemas.openxmlformats.org/spreadsheetml/2006/main" count="1144" uniqueCount="877">
  <si>
    <t>Svi podaci o revizorskoj kući koja je revidirala zadnje izviješće moraju biti popunjeni.</t>
  </si>
  <si>
    <t>DION01_IME</t>
  </si>
  <si>
    <t>DION02_IME</t>
  </si>
  <si>
    <t>DION03_IME</t>
  </si>
  <si>
    <t>DION04_IME</t>
  </si>
  <si>
    <t>DION05_IME</t>
  </si>
  <si>
    <t>DION06_IME</t>
  </si>
  <si>
    <t>DION07_IME</t>
  </si>
  <si>
    <t>DION08_IME</t>
  </si>
  <si>
    <t>DION09_IME</t>
  </si>
  <si>
    <t>DION10_IME</t>
  </si>
  <si>
    <t>DION01_ADR</t>
  </si>
  <si>
    <t>DION02_ADR</t>
  </si>
  <si>
    <t>DION03_ADR</t>
  </si>
  <si>
    <t>DION04_ADR</t>
  </si>
  <si>
    <t>DION05_ADR</t>
  </si>
  <si>
    <t>DION06_ADR</t>
  </si>
  <si>
    <t>DION07_ADR</t>
  </si>
  <si>
    <t>DION08_ADR</t>
  </si>
  <si>
    <t>DION09_ADR</t>
  </si>
  <si>
    <t>DION10_ADR</t>
  </si>
  <si>
    <t>DION02_BROJD</t>
  </si>
  <si>
    <t>DION03_BROJD</t>
  </si>
  <si>
    <t>DION04_BROJD</t>
  </si>
  <si>
    <t>DION05_BROJD</t>
  </si>
  <si>
    <t>DION06_BROJD</t>
  </si>
  <si>
    <t>DION07_BROJD</t>
  </si>
  <si>
    <t>DION08_BROJD</t>
  </si>
  <si>
    <t>DION09_BROJD</t>
  </si>
  <si>
    <t>DION10_BROJD</t>
  </si>
  <si>
    <t>DION01_BROJD</t>
  </si>
  <si>
    <t>DION02_POSTD</t>
  </si>
  <si>
    <t>DION03_POSTD</t>
  </si>
  <si>
    <t>DION04_POSTD</t>
  </si>
  <si>
    <t>DION05_POSTD</t>
  </si>
  <si>
    <t>DION06_POSTD</t>
  </si>
  <si>
    <t>DION07_POSTD</t>
  </si>
  <si>
    <t>DION08_POSTD</t>
  </si>
  <si>
    <t>DION09_POSTD</t>
  </si>
  <si>
    <t>DION10_POSTD</t>
  </si>
  <si>
    <t>DION01_POSTD</t>
  </si>
  <si>
    <t>DION11_POSTD</t>
  </si>
  <si>
    <t>DION11_BROJD</t>
  </si>
  <si>
    <t>EMR01_OZN</t>
  </si>
  <si>
    <t>EMR02_OZN</t>
  </si>
  <si>
    <t>EMR03_OZN</t>
  </si>
  <si>
    <t>EMR04_OZN</t>
  </si>
  <si>
    <t>EMR05_OZN</t>
  </si>
  <si>
    <t>EMR06_OZN</t>
  </si>
  <si>
    <t>EMR07_OZN</t>
  </si>
  <si>
    <t>EMR08_OZN</t>
  </si>
  <si>
    <t>EMR09_OZN</t>
  </si>
  <si>
    <t>EMR01_BR</t>
  </si>
  <si>
    <t>EMR02_BR</t>
  </si>
  <si>
    <t>EMR03_BR</t>
  </si>
  <si>
    <t>EMR04_BR</t>
  </si>
  <si>
    <t>EMR05_BR</t>
  </si>
  <si>
    <t>EMR06_BR</t>
  </si>
  <si>
    <t>EMR07_BR</t>
  </si>
  <si>
    <t>EMR08_BR</t>
  </si>
  <si>
    <t>EMR09_BR</t>
  </si>
  <si>
    <t>EMR01_NV</t>
  </si>
  <si>
    <t>EMR02_NV</t>
  </si>
  <si>
    <t>EMR03_NV</t>
  </si>
  <si>
    <t>EMR04_NV</t>
  </si>
  <si>
    <t>EMR05_NV</t>
  </si>
  <si>
    <t>EMR06_NV</t>
  </si>
  <si>
    <t>EMR07_NV</t>
  </si>
  <si>
    <t>EMR08_NV</t>
  </si>
  <si>
    <t>EMR09_NV</t>
  </si>
  <si>
    <t>EMP02_OZN</t>
  </si>
  <si>
    <t>EMP03_OZN</t>
  </si>
  <si>
    <t>EMP04_OZN</t>
  </si>
  <si>
    <t>EMP05_OZN</t>
  </si>
  <si>
    <t>EMP06_OZN</t>
  </si>
  <si>
    <t>EMP07_OZN</t>
  </si>
  <si>
    <t>EMP08_OZN</t>
  </si>
  <si>
    <t>EMP09_OZN</t>
  </si>
  <si>
    <t>EMP01_BR</t>
  </si>
  <si>
    <t>EMP02_BR</t>
  </si>
  <si>
    <t>EMP03_BR</t>
  </si>
  <si>
    <t>EMP04_BR</t>
  </si>
  <si>
    <t>EMP05_BR</t>
  </si>
  <si>
    <t>EMP06_BR</t>
  </si>
  <si>
    <t>EMP07_BR</t>
  </si>
  <si>
    <t>EMP08_BR</t>
  </si>
  <si>
    <t>EMP09_BR</t>
  </si>
  <si>
    <t>EMP01_NV</t>
  </si>
  <si>
    <t>EMP02_NV</t>
  </si>
  <si>
    <t>EMP03_NV</t>
  </si>
  <si>
    <t>EMP04_NV</t>
  </si>
  <si>
    <t>EMP05_NV</t>
  </si>
  <si>
    <t>EMP06_NV</t>
  </si>
  <si>
    <t>EMP07_NV</t>
  </si>
  <si>
    <t>EMP08_NV</t>
  </si>
  <si>
    <t>EMP09_NV</t>
  </si>
  <si>
    <t>EMP01_OZN</t>
  </si>
  <si>
    <t>KSUBJ01_MB</t>
  </si>
  <si>
    <t>KSUBJ02_MB</t>
  </si>
  <si>
    <t>KSUBJ03_MB</t>
  </si>
  <si>
    <t>KSUBJ04_MB</t>
  </si>
  <si>
    <t>KSUBJ05_MB</t>
  </si>
  <si>
    <t>KSUBJ06_MB</t>
  </si>
  <si>
    <t>KSUBJ02_NAZ</t>
  </si>
  <si>
    <t>KSUBJ03_NAZ</t>
  </si>
  <si>
    <t>KSUBJ04_NAZ</t>
  </si>
  <si>
    <t>KSUBJ05_NAZ</t>
  </si>
  <si>
    <t>KSUBJ06_NAZ</t>
  </si>
  <si>
    <t>KSUBJ01_NAZ</t>
  </si>
  <si>
    <t>KSUBJ02_MJES</t>
  </si>
  <si>
    <t>KSUBJ03_MJES</t>
  </si>
  <si>
    <t>KSUBJ04_MJES</t>
  </si>
  <si>
    <t>KSUBJ05_MJES</t>
  </si>
  <si>
    <t>KSUBJ06_MJES</t>
  </si>
  <si>
    <t>KSUBJ01_MJES</t>
  </si>
  <si>
    <t>KSUBJ02_ADR</t>
  </si>
  <si>
    <t>KSUBJ03_ADR</t>
  </si>
  <si>
    <t>KSUBJ04_ADR</t>
  </si>
  <si>
    <t>KSUBJ05_ADR</t>
  </si>
  <si>
    <t>KSUBJ06_ADR</t>
  </si>
  <si>
    <t>KSUBJ01_ADR</t>
  </si>
  <si>
    <t>REVIZ_NAZIV</t>
  </si>
  <si>
    <t>REVIZ_MJESTO</t>
  </si>
  <si>
    <t>REVIZ_ADRESA</t>
  </si>
  <si>
    <t>BURZA01</t>
  </si>
  <si>
    <t>BURZA02</t>
  </si>
  <si>
    <t>BURZA03</t>
  </si>
  <si>
    <t>BURZA04</t>
  </si>
  <si>
    <t>BURZA05</t>
  </si>
  <si>
    <t>KOTAC01</t>
  </si>
  <si>
    <t>KOTAC02</t>
  </si>
  <si>
    <t>KOTAC03</t>
  </si>
  <si>
    <t>KOTAC04</t>
  </si>
  <si>
    <t>KOTAC05</t>
  </si>
  <si>
    <t>CIJENA_R_MAXT</t>
  </si>
  <si>
    <t>CIJENA_R_MINT</t>
  </si>
  <si>
    <t>CIJENA_P_MAXT</t>
  </si>
  <si>
    <t>CIJENA_P_MINT</t>
  </si>
  <si>
    <t>CIJENA_R_MAXP</t>
  </si>
  <si>
    <t>CIJENA_R_MINP</t>
  </si>
  <si>
    <t>CIJENA_P_MAXP</t>
  </si>
  <si>
    <t>CIJENA_P_MINP</t>
  </si>
  <si>
    <t>ZPDT</t>
  </si>
  <si>
    <t>ZPDK</t>
  </si>
  <si>
    <t>ZPDK_PRG</t>
  </si>
  <si>
    <t>ZPDT_PRG</t>
  </si>
  <si>
    <t>TRZ_KAPIT</t>
  </si>
  <si>
    <t>DIVID_R1</t>
  </si>
  <si>
    <t>DIVID_R2</t>
  </si>
  <si>
    <t>DIVID_R3</t>
  </si>
  <si>
    <t>DIVID_P1</t>
  </si>
  <si>
    <t>DIVID_P2</t>
  </si>
  <si>
    <t>DIVID_P3</t>
  </si>
  <si>
    <t>OSOB_TEL1</t>
  </si>
  <si>
    <t>OSOB_TEL2</t>
  </si>
  <si>
    <t>OSOB_TEL3</t>
  </si>
  <si>
    <t>OSOB_IME1</t>
  </si>
  <si>
    <t>OSOB_IME2</t>
  </si>
  <si>
    <t>OSOB_IME3</t>
  </si>
  <si>
    <t>31.12. preth.
godine</t>
  </si>
  <si>
    <t>Povećanje</t>
  </si>
  <si>
    <t>Smanjenje</t>
  </si>
  <si>
    <t>Ukupna dužina teksta (max. 1000 znakova):</t>
  </si>
  <si>
    <t>TABF01_1</t>
  </si>
  <si>
    <t>TABF01_2</t>
  </si>
  <si>
    <t>TABF01_3</t>
  </si>
  <si>
    <t>TABF01_4</t>
  </si>
  <si>
    <t>1. Podjela dionica</t>
  </si>
  <si>
    <t>2. Zarada po dionici</t>
  </si>
  <si>
    <t>3. Promjena vlasničke strukture</t>
  </si>
  <si>
    <t>4. Pripajanja i spajanja</t>
  </si>
  <si>
    <t>5. Neizvjesnost (opis slučajeva kod kojih postoji neizvjesnost naplate prihoda ili mogućih budućih troškova)</t>
  </si>
  <si>
    <t>6. Rezultati poslovanja</t>
  </si>
  <si>
    <t>8. Opis proizvoda ili usluga</t>
  </si>
  <si>
    <t>9. Operativni i ostali troškovi</t>
  </si>
  <si>
    <t>10. Dobit ili gubitak</t>
  </si>
  <si>
    <t>11. Likvidnost</t>
  </si>
  <si>
    <t>12. Promjene računovodstvenih politika</t>
  </si>
  <si>
    <t>13. Pravna pitanja</t>
  </si>
  <si>
    <t>ISINR</t>
  </si>
  <si>
    <t>ISINP</t>
  </si>
  <si>
    <t>14. Ostale napomene</t>
  </si>
  <si>
    <t>7. Prihodi po djelatnostima / segmentima</t>
  </si>
  <si>
    <r>
      <t xml:space="preserve">Napomena vezane za Excel datoteku </t>
    </r>
    <r>
      <rPr>
        <b/>
        <sz val="10"/>
        <color indexed="10"/>
        <rFont val="Arial"/>
        <family val="2"/>
      </rPr>
      <t>(Ova napomene nije i ne smatra se sastavnim dijelom obrasca, ali vam omogućuju da date savjet, prijedlog, problem, komenatar ili bilo kakvu drugu opasku o ovoj Excel datoteci, kako bismo i Vama i sebi olakšali primopredaju obrazaca i što točnije podatke).</t>
    </r>
    <r>
      <rPr>
        <b/>
        <sz val="10"/>
        <color indexed="12"/>
        <rFont val="Arial"/>
        <family val="2"/>
      </rPr>
      <t xml:space="preserve"> U slijedeći prostor upišite svoje komentare i prijedloge ako ih imate.</t>
    </r>
  </si>
  <si>
    <t>TABF02_2</t>
  </si>
  <si>
    <t>TABF02_3</t>
  </si>
  <si>
    <t>TABF02_4</t>
  </si>
  <si>
    <t>TABF02_1</t>
  </si>
  <si>
    <t>TABF03_2</t>
  </si>
  <si>
    <t>TABF03_3</t>
  </si>
  <si>
    <t>TABF03_4</t>
  </si>
  <si>
    <t>TABF03_1</t>
  </si>
  <si>
    <t>TABF04_2</t>
  </si>
  <si>
    <t>TABF04_3</t>
  </si>
  <si>
    <t>TABF04_4</t>
  </si>
  <si>
    <t>TABF04_1</t>
  </si>
  <si>
    <t>TABF05_3</t>
  </si>
  <si>
    <t>TABF05_4</t>
  </si>
  <si>
    <t>TABF05_1</t>
  </si>
  <si>
    <t>TABF05_2</t>
  </si>
  <si>
    <t>TABF06_2</t>
  </si>
  <si>
    <t>TABF06_3</t>
  </si>
  <si>
    <t>TABF06_4</t>
  </si>
  <si>
    <t>TABF06_1</t>
  </si>
  <si>
    <t>TABF07_2</t>
  </si>
  <si>
    <t>TABF07_3</t>
  </si>
  <si>
    <t>TABF07_4</t>
  </si>
  <si>
    <t>TABF07_1</t>
  </si>
  <si>
    <t>TABF08_2</t>
  </si>
  <si>
    <t>TABF08_3</t>
  </si>
  <si>
    <t>TABF08_4</t>
  </si>
  <si>
    <t>TABF08_1</t>
  </si>
  <si>
    <t>TABF09_2</t>
  </si>
  <si>
    <t>TABF09_3</t>
  </si>
  <si>
    <t>TABF09_4</t>
  </si>
  <si>
    <t>TABF09_1</t>
  </si>
  <si>
    <t>TABF10_2</t>
  </si>
  <si>
    <t>TABF10_3</t>
  </si>
  <si>
    <t>TABF10_4</t>
  </si>
  <si>
    <t>TABF10_1</t>
  </si>
  <si>
    <t>TABF11_2</t>
  </si>
  <si>
    <t>TABF11_3</t>
  </si>
  <si>
    <t>TABF11_4</t>
  </si>
  <si>
    <t>TABF11_1</t>
  </si>
  <si>
    <t>TABF12_2</t>
  </si>
  <si>
    <t>TABF12_3</t>
  </si>
  <si>
    <t>TABF12_4</t>
  </si>
  <si>
    <t>TABF12_1</t>
  </si>
  <si>
    <t>TABF13_2</t>
  </si>
  <si>
    <t>TABF13_3</t>
  </si>
  <si>
    <t>TABF13_4</t>
  </si>
  <si>
    <t>TABF13_1</t>
  </si>
  <si>
    <t>TABF14_2</t>
  </si>
  <si>
    <t>TABF14_3</t>
  </si>
  <si>
    <t>TABF14_4</t>
  </si>
  <si>
    <t>TABF14_1</t>
  </si>
  <si>
    <t>NAPOMENA01</t>
  </si>
  <si>
    <t>NAPOMENA02</t>
  </si>
  <si>
    <t>NAPOMENA03</t>
  </si>
  <si>
    <t>NAPOMENA04</t>
  </si>
  <si>
    <t>Promjene kapitala - sveukupno kapital i rezerve:</t>
  </si>
  <si>
    <t>Isto kao što postoje ove upute o tehničkim specifičnostima i načinu popunjavanja obrasca proučite i list Upute koji sadrži upute o sadržaju pojedinih polja i načinima izračuna određenih stavaka u obrascu. Dok su ove upute više upute o tehnici popunjavanja, na listu "Upute" su upute o tehnici izračunavanja, primjeni ekonomskih načela te ostalim ekonomskim obilježjima obrasca.</t>
  </si>
  <si>
    <t>2007-06</t>
  </si>
  <si>
    <r>
      <t xml:space="preserve">Prilikom popunjavanja obrasca popunjavaju se radni listovi: Tablica_A, FinTab i Tablica_F. Dodatno se na radnom listu RefStr popunjavaju podaci na dnu stranice o osobi koja je popunila obrazac i koju se može kontaktirati u slučaju nekih nejasnoća i naknadnih kontrola na obrascu. </t>
    </r>
    <r>
      <rPr>
        <b/>
        <sz val="10"/>
        <color indexed="56"/>
        <rFont val="Arial"/>
        <family val="0"/>
      </rPr>
      <t>Nije dopušteno bilo kakvo mijenjanje naziva radnih listova ili brisanje istih iz ove Excel datoteke</t>
    </r>
    <r>
      <rPr>
        <sz val="10"/>
        <color indexed="56"/>
        <rFont val="Arial"/>
        <family val="0"/>
      </rPr>
      <t xml:space="preserve">. </t>
    </r>
    <r>
      <rPr>
        <b/>
        <sz val="10"/>
        <color indexed="56"/>
        <rFont val="Arial"/>
        <family val="0"/>
      </rPr>
      <t>Izbjegavajte način popunjavanja obrasca Copy/Paste (izreži/zalijepi) jer kod takvog načina ne rade neke kontrole koje ograničavaju unos pogrešnih i nedozvoljenih vrijednosti. Ni u kom slučaju vrijednosti upisane u krivo polje obrasca ne prenosite na pravo polje povlačenjem miša jer ćete time upropastiti interne kontrole obrasca i takav obrazac neće moći biti učitan i elektronički obrađen.</t>
    </r>
  </si>
  <si>
    <r>
      <t xml:space="preserve">U </t>
    </r>
    <r>
      <rPr>
        <b/>
        <sz val="10"/>
        <color indexed="56"/>
        <rFont val="Arial"/>
        <family val="0"/>
      </rPr>
      <t>Tablici A</t>
    </r>
    <r>
      <rPr>
        <sz val="10"/>
        <color indexed="56"/>
        <rFont val="Arial"/>
        <family val="0"/>
      </rPr>
      <t xml:space="preserve"> unose se podaci raznovrsnog tipa, tekstualni podaci, datumi, iznosi, postoci, matični brojevi, adresa intrenet stranice, elektroničke pošte i drugo. Sve </t>
    </r>
    <r>
      <rPr>
        <b/>
        <sz val="10"/>
        <color indexed="56"/>
        <rFont val="Arial"/>
        <family val="0"/>
      </rPr>
      <t>tekstualne</t>
    </r>
    <r>
      <rPr>
        <sz val="10"/>
        <color indexed="56"/>
        <rFont val="Arial"/>
        <family val="0"/>
      </rPr>
      <t xml:space="preserve"> podatke unosite velikim slovima (osim adrese internet stranice i elektroničke pošte). Kod upisa adrese elektroničke pošte obavezno upišite znak @ a ne a ili nešto drugo. Ne zanemarujte i ne propuštajte upise podataka kao što su adresa internet stranice i elektroničke pošte, obavezno ih popunite.</t>
    </r>
  </si>
  <si>
    <r>
      <t xml:space="preserve">Kod upisa </t>
    </r>
    <r>
      <rPr>
        <b/>
        <sz val="10"/>
        <color indexed="56"/>
        <rFont val="Arial"/>
        <family val="0"/>
      </rPr>
      <t>numeričkih</t>
    </r>
    <r>
      <rPr>
        <sz val="10"/>
        <color indexed="56"/>
        <rFont val="Arial"/>
        <family val="0"/>
      </rPr>
      <t xml:space="preserve"> podataka, nije potrebno upisivati točku kojom dijelite tisućice, brojeve unosite samo s brojkama (evenutalno ako iznos ima i decimalna mjesta, odvojite ih zarezom). Sva polja su tako podešena da će se nakon upisa podatka iznos prikazati na ispravan način (odvojene tisućice, decimalna mjesta i ostalo). Isto tako je kod nekih polja ograničena maksimalna i minimalna vrijednost nekog iznosa kako bi se što je moguće više spriječili krivi upisi, npr. nećete moći upisati da imate 30.000.000 radnika jer je to nemoguće.</t>
    </r>
  </si>
  <si>
    <r>
      <t xml:space="preserve">Kod upisa </t>
    </r>
    <r>
      <rPr>
        <b/>
        <sz val="10"/>
        <color indexed="56"/>
        <rFont val="Arial"/>
        <family val="0"/>
      </rPr>
      <t>datumskih</t>
    </r>
    <r>
      <rPr>
        <sz val="10"/>
        <color indexed="56"/>
        <rFont val="Arial"/>
        <family val="0"/>
      </rPr>
      <t xml:space="preserve"> podataka, Excel je specifičan da ovisi i o postavkama upisivanja datuma na računalu korisnika, bez obzira na koji način upište datum, ako ga program ispravno prepozna, bit će pokazan u formatu DD.MM.GGGG (dan, mjesec, godina). Preporuka načina upisivanja datuma kad ga pišete je da dan, mjesec, godina odvajate kosom crtom "/" s tim da zavisi da li je kod vas podešen način DD.MM.GGGG ili MM.DD.GGGG tim redoslijedom i unosite datum. Primjerice, upišete li datum 6. travnja 1974. na način 06/04/1974 na nekom računalu može se dogoditi da bude prepoznat kao 6. travnja, dok će na nekom drugom biti prepoznat kao 4. lipnja, u svakom slučaju, nakon upisa, ako se datum ne prikaže na način DD.MM.GGGG ponovo upišite tako da zamijenite redoslijed mjeseca i dana.</t>
    </r>
  </si>
  <si>
    <r>
      <t xml:space="preserve">U </t>
    </r>
    <r>
      <rPr>
        <b/>
        <sz val="10"/>
        <color indexed="56"/>
        <rFont val="Arial"/>
        <family val="0"/>
      </rPr>
      <t>Tablicama B, C, D i E</t>
    </r>
    <r>
      <rPr>
        <sz val="10"/>
        <color indexed="56"/>
        <rFont val="Arial"/>
        <family val="0"/>
      </rPr>
      <t xml:space="preserve"> unose se čisto numerički, financijski podaci, podaci se unose u blijedožuta polja dok se blijedoplava polja izračunavaju automatski jer su ona neke sume i međusume zavisne od ostalih upisanih podataka. U tablice su dozvoljeni upisi samo cjelobrojnih vrijednosti.</t>
    </r>
  </si>
  <si>
    <r>
      <t xml:space="preserve">U </t>
    </r>
    <r>
      <rPr>
        <b/>
        <sz val="10"/>
        <color indexed="56"/>
        <rFont val="Arial"/>
        <family val="0"/>
      </rPr>
      <t>Tablici F</t>
    </r>
    <r>
      <rPr>
        <sz val="10"/>
        <color indexed="56"/>
        <rFont val="Arial"/>
        <family val="0"/>
      </rPr>
      <t xml:space="preserve"> unose se opisni podaci, nema gotovo nikakvih ograničenja, osim što je duljina teksta ograničena na 1.000 slovnih mjesta. Ove opise upisujte malim slovima (kao ove upute).</t>
    </r>
  </si>
  <si>
    <t>Raiffeisenbank Austria d.d.</t>
  </si>
  <si>
    <t>Zagreb,Zelenjak 5</t>
  </si>
  <si>
    <t>Zagreb,Vinogradi odvojak 20a</t>
  </si>
  <si>
    <t>Zagreb,Radićevo šetalište 21</t>
  </si>
  <si>
    <t>Zagreb,Vukovarska 274</t>
  </si>
  <si>
    <t>Jozefina Winter</t>
  </si>
  <si>
    <t>Krunoslav Lisjak</t>
  </si>
  <si>
    <t>016102684</t>
  </si>
  <si>
    <t>016102625</t>
  </si>
  <si>
    <t>Danijel Režek</t>
  </si>
  <si>
    <t>Elektroprojekt d.d.</t>
  </si>
  <si>
    <t>JDD</t>
  </si>
  <si>
    <r>
      <t xml:space="preserve">Radni list </t>
    </r>
    <r>
      <rPr>
        <b/>
        <sz val="10"/>
        <color indexed="56"/>
        <rFont val="Arial"/>
        <family val="0"/>
      </rPr>
      <t>Kontrole</t>
    </r>
    <r>
      <rPr>
        <sz val="10"/>
        <color indexed="56"/>
        <rFont val="Arial"/>
        <family val="0"/>
      </rPr>
      <t xml:space="preserve"> sadrži neke dodatne kontrole koje nisu mogle biti ugrađene u dio gdje se unose podaci. Nakon što popunite cijeli obrazac, na obrascu kontrole provjerite ima li dodatnih nezadovoljenih kontrola. Kontrole su napravljene na način da imate opis što kontrola provjerava, što nije dozvoljeno u podacima, i ako podaci zadovoljavaju kontrolu, pored nje piše "Zadovoljena". U slučaju da pored kontrole piše "Nije zadovoljena" treba ispraviti podatak prema tome što kontrola provjerava ili provjeriti podatak ako je kontrola tipa "Upozorenje". Tek sa svim zadovoljenim kontrolama obrazac je ispravan i bit će kao takav i prihvaćen u FINI i proslijeđen Komisiji za vrijednosne papire.</t>
    </r>
  </si>
  <si>
    <r>
      <t>Način predaje.</t>
    </r>
    <r>
      <rPr>
        <sz val="10"/>
        <color indexed="56"/>
        <rFont val="Arial"/>
        <family val="0"/>
      </rPr>
      <t xml:space="preserve"> Nakon što je obrazac završen, zadovoljene sve kontrole, ispišite "RefStr" (nije potreban ispis cijelog obrasca), snimite Excel datoteku na magnetni medij (provjerite nakon snimanja ispravnost magnetnog nosioca, tj. pokušajte na drugom računalu kopirati ili otvoriti obrazac). Referentna stranica sadrži tzv. kontrolni broj koji se računa na osnovi svih podataka u svim tablicama kao mehanizam zaštite da je ono što piše na referentnoj stranici kad je ispišete isto ono što je u obrascu na magnenom mediju. Obrazac na magnentom mediju donesite u najbližu poslovnicu FINE gdje ćete ga predati i nakon što se provjeri da je obrazac ispravan djelatnik FINE potvrdit će vam referentnu stranicu kao dokaz da ste obrazac predali.</t>
    </r>
  </si>
  <si>
    <r>
      <t xml:space="preserve">Dodatak: </t>
    </r>
    <r>
      <rPr>
        <sz val="10"/>
        <color indexed="56"/>
        <rFont val="Arial"/>
        <family val="0"/>
      </rPr>
      <t>U slučaju da imate problema, pitanja vezanih uz obrazac, ili da utvrdite neke nedostatke i nelogičnosti u obrascu, slobodno se obratite na 01/6127-087 (Željko Strunjak) ili na mail: zeljko.strunjak@fina.hr</t>
    </r>
  </si>
  <si>
    <t>Ver: 1.0.7.</t>
  </si>
  <si>
    <r>
      <t xml:space="preserve">Podatak pod </t>
    </r>
    <r>
      <rPr>
        <b/>
        <sz val="10"/>
        <color indexed="56"/>
        <rFont val="Arial"/>
        <family val="0"/>
      </rPr>
      <t>Oznaka strukture vlasništva</t>
    </r>
    <r>
      <rPr>
        <sz val="10"/>
        <color indexed="56"/>
        <rFont val="Arial"/>
        <family val="0"/>
      </rPr>
      <t xml:space="preserve"> upisuje se unošenjem slijedećih šifri
   10 Dioničko društvo s udjelom državnog kapitala više od 50%
   20 Dioničko društvo s udjelom privatnog kapitala više od 50% u većinskom vlasništvu domaćih pravnih osoba
   21 Dioničko društvo s udjelom privatnog kapitala više od 50% u većinskom vlasništvu domaćih fizičkih osoba
   22 Dioničko društvo s udjelom privatnog kapitala više od 50% u većinskom vlasništvu stranih pravnih osoba
   23 Dioničko društvo s udjelom privatnog kapitala više od 50% u većinskom vlasništvu stranih fizičkih osoba</t>
    </r>
  </si>
  <si>
    <r>
      <t xml:space="preserve">Podatak pod </t>
    </r>
    <r>
      <rPr>
        <b/>
        <sz val="10"/>
        <color indexed="56"/>
        <rFont val="Arial"/>
        <family val="0"/>
      </rPr>
      <t>Broj podružnica</t>
    </r>
    <r>
      <rPr>
        <sz val="10"/>
        <color indexed="56"/>
        <rFont val="Arial"/>
        <family val="0"/>
      </rPr>
      <t xml:space="preserve"> odnosi se na podružnice koje je društvo osnovalo. </t>
    </r>
  </si>
  <si>
    <r>
      <t xml:space="preserve">Podatak pod </t>
    </r>
    <r>
      <rPr>
        <b/>
        <sz val="10"/>
        <color indexed="56"/>
        <rFont val="Arial"/>
        <family val="0"/>
      </rPr>
      <t>Datum osnivanja</t>
    </r>
    <r>
      <rPr>
        <sz val="10"/>
        <color indexed="56"/>
        <rFont val="Arial"/>
        <family val="0"/>
      </rPr>
      <t xml:space="preserve"> odnosi se na datum utemeljenja društva ili njegovog prethodnika.</t>
    </r>
  </si>
  <si>
    <r>
      <t xml:space="preserve">Podatak pod </t>
    </r>
    <r>
      <rPr>
        <b/>
        <sz val="10"/>
        <color indexed="56"/>
        <rFont val="Arial"/>
        <family val="0"/>
      </rPr>
      <t>Broj zaposlenika na zadnji dan tromjesečja</t>
    </r>
    <r>
      <rPr>
        <sz val="10"/>
        <color indexed="56"/>
        <rFont val="Arial"/>
        <family val="0"/>
      </rPr>
      <t xml:space="preserve"> odnosi se na stvarni broj zaposlenika na zadnji dan promatranog tromjesečja.</t>
    </r>
  </si>
  <si>
    <r>
      <t xml:space="preserve">Podatak pod </t>
    </r>
    <r>
      <rPr>
        <b/>
        <sz val="10"/>
        <color indexed="56"/>
        <rFont val="Arial"/>
        <family val="0"/>
      </rPr>
      <t>Ukupan iznos temeljnog kapitala</t>
    </r>
    <r>
      <rPr>
        <sz val="10"/>
        <color indexed="56"/>
        <rFont val="Arial"/>
        <family val="0"/>
      </rPr>
      <t xml:space="preserve"> odnosi se na nominalni iznos kapitala društva, upisan u sudski registar, izražen u kunama. </t>
    </r>
  </si>
  <si>
    <r>
      <t xml:space="preserve">Podatak pod </t>
    </r>
    <r>
      <rPr>
        <b/>
        <sz val="10"/>
        <color indexed="56"/>
        <rFont val="Arial"/>
        <family val="0"/>
      </rPr>
      <t>Financijska izvješća</t>
    </r>
    <r>
      <rPr>
        <sz val="10"/>
        <color indexed="56"/>
        <rFont val="Arial"/>
        <family val="0"/>
      </rPr>
      <t xml:space="preserve"> ispunjava se na način da se u praznu kućicu upiše DA radi li se o konsolidiranim ili NE radi li se o nekonsolidiranim izvješćima.</t>
    </r>
  </si>
  <si>
    <r>
      <t xml:space="preserve">Podatak pod </t>
    </r>
    <r>
      <rPr>
        <b/>
        <sz val="10"/>
        <color indexed="56"/>
        <rFont val="Arial"/>
        <family val="0"/>
      </rPr>
      <t>6 najznačajnijih subjekata konsolidacije</t>
    </r>
    <r>
      <rPr>
        <sz val="10"/>
        <color indexed="56"/>
        <rFont val="Arial"/>
        <family val="0"/>
      </rPr>
      <t xml:space="preserve"> ispunjava se na način da se navede tvrtka, sjedište i poslovna adresa maksimalno 6 najznačajnijih društava koja čine konsolidirana izvješća grupe, osim matice. Ako se konsolidira više od 6 subjekata, potrebno je navesti 6 najznačajnijih i najvećih društava prema bilančnim pokazateljima i prema pokazateljima iz računa dobiti i gubitka.</t>
    </r>
  </si>
  <si>
    <r>
      <t>Podatak pod</t>
    </r>
    <r>
      <rPr>
        <b/>
        <sz val="10"/>
        <color indexed="56"/>
        <rFont val="Arial"/>
        <family val="0"/>
      </rPr>
      <t xml:space="preserve"> Revizorska kuća koja je revidirala zadnja godišnja financijska izvješća</t>
    </r>
    <r>
      <rPr>
        <sz val="10"/>
        <color indexed="56"/>
        <rFont val="Arial"/>
        <family val="0"/>
      </rPr>
      <t xml:space="preserve"> ispunjava se na način da se navede tvrtka, sjedište i poslovna adresa revizorske kuće koja je revidirala zadnja godišnja financijska izvješća društva.</t>
    </r>
  </si>
  <si>
    <r>
      <t xml:space="preserve">Podatak pod </t>
    </r>
    <r>
      <rPr>
        <b/>
        <sz val="10"/>
        <color indexed="56"/>
        <rFont val="Arial"/>
        <family val="0"/>
      </rPr>
      <t>Broj izdanih dionica</t>
    </r>
    <r>
      <rPr>
        <sz val="10"/>
        <color indexed="56"/>
        <rFont val="Arial"/>
        <family val="0"/>
      </rPr>
      <t xml:space="preserve"> ispunjava se na način da se unesu broj i oznaka prvih devet emisija redovnih i povlaštenih dionica. Ako društvo ima više od devet emisija, ostale emisije unose se skupno sa devetom emisijom.</t>
    </r>
  </si>
  <si>
    <r>
      <t xml:space="preserve">Podatak pod </t>
    </r>
    <r>
      <rPr>
        <b/>
        <sz val="10"/>
        <color indexed="56"/>
        <rFont val="Arial"/>
        <family val="0"/>
      </rPr>
      <t>Nominalna vrijednost dionice</t>
    </r>
    <r>
      <rPr>
        <sz val="10"/>
        <color indexed="56"/>
        <rFont val="Arial"/>
        <family val="0"/>
      </rPr>
      <t xml:space="preserve"> upisuje se nominalna vrijednost jedne redovne, odnosno povlaštene dionice, za svaku pojedinu seriju, ukoliko se dionice izdaju s nominalnim iznosom.</t>
    </r>
  </si>
  <si>
    <r>
      <t xml:space="preserve">Podatak pod </t>
    </r>
    <r>
      <rPr>
        <b/>
        <sz val="10"/>
        <color indexed="56"/>
        <rFont val="Arial"/>
        <family val="0"/>
      </rPr>
      <t>Međunarodni identifikacijski broj dionica (ISIN)</t>
    </r>
    <r>
      <rPr>
        <sz val="10"/>
        <color indexed="56"/>
        <rFont val="Arial"/>
        <family val="0"/>
      </rPr>
      <t xml:space="preserve"> ispunjava se na način da se unesu oznake koje su društvu dodijeljene od Središnje depozitarne agencije. </t>
    </r>
  </si>
  <si>
    <r>
      <t xml:space="preserve">Podatak pod </t>
    </r>
    <r>
      <rPr>
        <b/>
        <sz val="10"/>
        <color indexed="56"/>
        <rFont val="Arial"/>
        <family val="0"/>
      </rPr>
      <t>Broj dioničara na zadnji dan tromjesečja</t>
    </r>
    <r>
      <rPr>
        <sz val="10"/>
        <color indexed="56"/>
        <rFont val="Arial"/>
        <family val="0"/>
      </rPr>
      <t xml:space="preserve"> ispunjava se na način da se unese podatak o broju dioničara društva na zadnji dan promatranog tromjesečja.</t>
    </r>
  </si>
  <si>
    <r>
      <t xml:space="preserve">Podatak pod </t>
    </r>
    <r>
      <rPr>
        <b/>
        <sz val="10"/>
        <color indexed="56"/>
        <rFont val="Arial"/>
        <family val="0"/>
      </rPr>
      <t>Deset najvećih dioničara</t>
    </r>
    <r>
      <rPr>
        <sz val="10"/>
        <color indexed="56"/>
        <rFont val="Arial"/>
        <family val="0"/>
      </rPr>
      <t xml:space="preserve"> ispunjava se na način da se unesu podaci o deset najvećih dioničara na zadnji dan promatranog tromjesečja, prema podacima Središnje depozitarne agencije. Potrebno je upisati ime i prezime i adresu prebivališta fizičke osobe, odnosno tvrtku, sjedište i poslovnu adresu pravne osobe. U kućicama s desne strane potrebno je upisati broj i postotak u temeljnom kapitalu svakog od navedenih deset dioničara na način da se postotni iznos upiše na dvije decimale (npr. 09,99).</t>
    </r>
  </si>
  <si>
    <r>
      <t xml:space="preserve">Podatak pod </t>
    </r>
    <r>
      <rPr>
        <b/>
        <sz val="10"/>
        <color indexed="56"/>
        <rFont val="Arial"/>
        <family val="0"/>
      </rPr>
      <t>Broj i postotak vlastitih dionica u temeljnom kapitalu</t>
    </r>
    <r>
      <rPr>
        <sz val="10"/>
        <color indexed="56"/>
        <rFont val="Arial"/>
        <family val="0"/>
      </rPr>
      <t xml:space="preserve"> ispunjava se na način da se u kućicama s desne strane upiše broj i postotak vlastitih dionica u temeljnom kapitalu, prema podacima Središnje depozitarne agencije, i to tako da se postotni iznos upiše na dvije decimale (npr. 09,99).</t>
    </r>
  </si>
  <si>
    <r>
      <t xml:space="preserve">Podatak pod </t>
    </r>
    <r>
      <rPr>
        <b/>
        <sz val="10"/>
        <color indexed="56"/>
        <rFont val="Arial"/>
        <family val="0"/>
      </rPr>
      <t>Cijena redovnih dionica, ako se njima trguje na burzi ili uređenom javnom tržištu</t>
    </r>
    <r>
      <rPr>
        <sz val="10"/>
        <color indexed="56"/>
        <rFont val="Arial"/>
        <family val="0"/>
      </rPr>
      <t xml:space="preserve"> ispunjava se na način da se navede cijena redovnih dionica najprije za prethodno tromjesečje, zatim za tekuće tromjesečje. Potrebno je navesti najnižu i najvišu cijenu koja se pojavila na tržištu u navedenim razdobljima.</t>
    </r>
  </si>
  <si>
    <r>
      <t xml:space="preserve">Podatak pod </t>
    </r>
    <r>
      <rPr>
        <b/>
        <sz val="10"/>
        <color indexed="56"/>
        <rFont val="Arial"/>
        <family val="0"/>
      </rPr>
      <t>Cijena povlaštenih dionica, ako se njima trguje na burzi ili uređenom javnom tržištu</t>
    </r>
    <r>
      <rPr>
        <sz val="10"/>
        <color indexed="56"/>
        <rFont val="Arial"/>
        <family val="0"/>
      </rPr>
      <t xml:space="preserve"> ispunjava se na način da se navede cijena povlaštenih dionica najprije za prethodno tromjesečje, zatim za tekuće tromjesečje, ukoliko ih društvo ima. Potrebno je navesti najnižu i najvišu cijenu koja se pojavila na tržištu u navedenim razdobljima.</t>
    </r>
  </si>
  <si>
    <r>
      <t xml:space="preserve">Podatak pod </t>
    </r>
    <r>
      <rPr>
        <b/>
        <sz val="10"/>
        <color indexed="56"/>
        <rFont val="Arial"/>
        <family val="0"/>
      </rPr>
      <t>Zarada po dionici</t>
    </r>
    <r>
      <rPr>
        <sz val="10"/>
        <color indexed="56"/>
        <rFont val="Arial"/>
        <family val="0"/>
      </rPr>
      <t xml:space="preserve"> utvrđuje se dijeljenjem neto dobiti ili gubitka tromjesečja, nakon što se oduzmu dividende na povlaštene dionice, s ponderiranim prosječnim brojem redovnih dionica tijekom promatranog tromjesečja. </t>
    </r>
    <r>
      <rPr>
        <b/>
        <sz val="10"/>
        <color indexed="56"/>
        <rFont val="Arial"/>
        <family val="0"/>
      </rPr>
      <t>Porez na dobit</t>
    </r>
    <r>
      <rPr>
        <sz val="10"/>
        <color indexed="56"/>
        <rFont val="Arial"/>
        <family val="0"/>
      </rPr>
      <t xml:space="preserve"> utvrđuje se na način da za dionička društva koja plaćaju akontaciju poreza na dobit temeljem rezultata iz prethodne godine, iznos poreza za promatrano tromjesečje čini akontacija utvrđena od strane Porezne uprave za to razdoblje, dok se za dionička društva koja temeljem rezultata iz prethodne godine imaju porezni gubitak te za dionička društva koja su tek započele s poslovanjem, iznos poreza za promatrano tromjesečje utvrđuje sukladno prenesenim poreznim gubicima odnosno alikvotnoj poreznoj obvezi za promatrano tromjesečje. U izvješću za posljednje tromjesečje u godini potrebno je izvršiti usklađenje poreza na dobit. </t>
    </r>
  </si>
  <si>
    <r>
      <t xml:space="preserve">Podatak pod </t>
    </r>
    <r>
      <rPr>
        <b/>
        <sz val="10"/>
        <color indexed="56"/>
        <rFont val="Arial"/>
        <family val="0"/>
      </rPr>
      <t>Tržišna kapitalizacija</t>
    </r>
    <r>
      <rPr>
        <sz val="10"/>
        <color indexed="56"/>
        <rFont val="Arial"/>
        <family val="0"/>
      </rPr>
      <t xml:space="preserve"> utvrđuje se množenjem zaključne jedinične cijene dionice postignute na uređenom tržištu posljednjeg dana u promatranom tromjesečju s brojem ukupno izdanih dionica. Ako društvo kotira na više uređenih tržišta, prikazuje se tržišna kapitalizacija temeljena na zaključnoj cijeni s burze, a ako se radi o više burzi, upisuje se podatak prema izboru uprave.</t>
    </r>
  </si>
  <si>
    <r>
      <t xml:space="preserve">Podatak pod </t>
    </r>
    <r>
      <rPr>
        <b/>
        <sz val="10"/>
        <color indexed="56"/>
        <rFont val="Arial"/>
        <family val="0"/>
      </rPr>
      <t>Naziv burze ili uređenog javnog tržišta odnosno kotacije</t>
    </r>
    <r>
      <rPr>
        <sz val="10"/>
        <color indexed="56"/>
        <rFont val="Arial"/>
        <family val="0"/>
      </rPr>
      <t xml:space="preserve"> upisuje se puni naziv uređenog tržišta, te puni naziv kotacije u koju su uvrštene dionice društva. Ostavljen je prostor za 5 kotacija ako društvo kotira na više uređenih tržišta. Ako društvo kotira na više od 5 uređenih tržišta, upisuju se nazivi pet uređenih tržišta prema izboru Uprave.</t>
    </r>
  </si>
  <si>
    <r>
      <t xml:space="preserve">Podatak pod </t>
    </r>
    <r>
      <rPr>
        <b/>
        <sz val="10"/>
        <color indexed="56"/>
        <rFont val="Arial"/>
        <family val="0"/>
      </rPr>
      <t>Dividenda isplaćena po povlaštenoj dionici u posljednje tri godine</t>
    </r>
    <r>
      <rPr>
        <sz val="10"/>
        <color indexed="56"/>
        <rFont val="Arial"/>
        <family val="0"/>
      </rPr>
      <t xml:space="preserve"> ispunjava se za posljednje tri godine, i to na način da se upisuje postotni iznos dividendi u odnosu na nominalnu vrijednost povlaštene dionice, zaokruženo na dvije decimale.</t>
    </r>
  </si>
  <si>
    <r>
      <t xml:space="preserve">Podatak pod </t>
    </r>
    <r>
      <rPr>
        <b/>
        <sz val="10"/>
        <color indexed="56"/>
        <rFont val="Arial"/>
        <family val="0"/>
      </rPr>
      <t>Dividenda isplaćena po redovnoj dionici</t>
    </r>
    <r>
      <rPr>
        <sz val="10"/>
        <color indexed="56"/>
        <rFont val="Arial"/>
        <family val="0"/>
      </rPr>
      <t xml:space="preserve"> </t>
    </r>
    <r>
      <rPr>
        <b/>
        <sz val="10"/>
        <color indexed="56"/>
        <rFont val="Arial"/>
        <family val="0"/>
      </rPr>
      <t>u posljednje tri godine</t>
    </r>
    <r>
      <rPr>
        <sz val="10"/>
        <color indexed="56"/>
        <rFont val="Arial"/>
        <family val="0"/>
      </rPr>
      <t xml:space="preserve"> ispunjava se za posljednje tri godine, i to na način da se upisuje postotni iznos dividendi u odnosu na nominalnu vrijednost redovne dionice, zaokruženo na dvije decimale.</t>
    </r>
  </si>
  <si>
    <r>
      <t xml:space="preserve">Podatak pod </t>
    </r>
    <r>
      <rPr>
        <b/>
        <sz val="10"/>
        <color indexed="56"/>
        <rFont val="Arial"/>
        <family val="0"/>
      </rPr>
      <t>Zadnji datum tekućeg razdoblja</t>
    </r>
    <r>
      <rPr>
        <sz val="10"/>
        <color indexed="56"/>
        <rFont val="Arial"/>
        <family val="0"/>
      </rPr>
      <t xml:space="preserve"> u zaglavlju obrasca odnosi se na stanja na zadnji datum promatranog tromjesečja.</t>
    </r>
  </si>
  <si>
    <r>
      <t xml:space="preserve">Podatak pod AOP 018 - </t>
    </r>
    <r>
      <rPr>
        <b/>
        <sz val="10"/>
        <color indexed="56"/>
        <rFont val="Arial"/>
        <family val="0"/>
      </rPr>
      <t>Rezerve</t>
    </r>
    <r>
      <rPr>
        <sz val="10"/>
        <color indexed="56"/>
        <rFont val="Arial"/>
        <family val="0"/>
      </rPr>
      <t xml:space="preserve"> kao što je navedeno u samom obrascu, uključuju sve rezerve i zadržanu dobit/gubitak te sve ostale pozicije kapitala i rezervi koje nisu drugdje uključene. Ako preneseni gubitak iz prethodnih godina prelazi vrijednost ostalih rezervi, nastala vrijednost upisuje se s negativnim predznakom.</t>
    </r>
  </si>
  <si>
    <r>
      <t xml:space="preserve">Podatak pod AOP 020 - </t>
    </r>
    <r>
      <rPr>
        <b/>
        <sz val="10"/>
        <color indexed="56"/>
        <rFont val="Arial"/>
        <family val="0"/>
      </rPr>
      <t xml:space="preserve">Manjinski interesi </t>
    </r>
    <r>
      <rPr>
        <sz val="10"/>
        <color indexed="56"/>
        <rFont val="Arial"/>
        <family val="0"/>
      </rPr>
      <t>uključuje podatke o udjelu manjinskih dioničara u ukupnom kapitalu i rezervama društva - kćeri, kada se radi o konsolidiranim financijskim izvješćima. Ovu poziciju treba svakako iskazati, jer određeni dio kapitala i rezervi koji je u vlasništvu manjinskih dioničara društva koje je poduzeće - kćer obveznika podnošenja tromjesečnih izvješća, ne pripada obvezniku.</t>
    </r>
  </si>
  <si>
    <r>
      <t xml:space="preserve">Podatak pod </t>
    </r>
    <r>
      <rPr>
        <b/>
        <sz val="10"/>
        <color indexed="56"/>
        <rFont val="Arial"/>
        <family val="0"/>
      </rPr>
      <t>Kumulativno</t>
    </r>
    <r>
      <rPr>
        <sz val="10"/>
        <color indexed="56"/>
        <rFont val="Arial"/>
        <family val="0"/>
      </rPr>
      <t xml:space="preserve"> u zaglavlju obrasca odnosi se na kumulativne iznose od prvog dana financijske godine do kraja promatranog tromjesečja.</t>
    </r>
  </si>
  <si>
    <r>
      <t xml:space="preserve">Podatak pod </t>
    </r>
    <r>
      <rPr>
        <b/>
        <sz val="10"/>
        <color indexed="56"/>
        <rFont val="Arial"/>
        <family val="0"/>
      </rPr>
      <t>Tekuće tromjesečje</t>
    </r>
    <r>
      <rPr>
        <sz val="10"/>
        <color indexed="56"/>
        <rFont val="Arial"/>
        <family val="0"/>
      </rPr>
      <t xml:space="preserve"> u zaglavlju obrasca odnosi se samo na iznose posljednjeg promatranog tromjesečja.</t>
    </r>
  </si>
  <si>
    <r>
      <t xml:space="preserve">Podatak pod AOP 052 - </t>
    </r>
    <r>
      <rPr>
        <b/>
        <sz val="10"/>
        <color indexed="56"/>
        <rFont val="Arial"/>
        <family val="0"/>
      </rPr>
      <t>Porez na dobit</t>
    </r>
    <r>
      <rPr>
        <sz val="10"/>
        <color indexed="56"/>
        <rFont val="Arial"/>
        <family val="0"/>
      </rPr>
      <t xml:space="preserve"> utvrđuje se sukladno načinu ispunjavanja podatka pod </t>
    </r>
    <r>
      <rPr>
        <b/>
        <sz val="10"/>
        <color indexed="56"/>
        <rFont val="Arial"/>
        <family val="0"/>
      </rPr>
      <t>Zarada po dionici</t>
    </r>
    <r>
      <rPr>
        <sz val="10"/>
        <color indexed="56"/>
        <rFont val="Arial"/>
        <family val="0"/>
      </rPr>
      <t>.</t>
    </r>
  </si>
  <si>
    <t xml:space="preserve">Danijel Režek </t>
  </si>
  <si>
    <t>Vjekoslav Greguš</t>
  </si>
  <si>
    <t>Tehnika d.d.</t>
  </si>
  <si>
    <t>PBZ d.d.</t>
  </si>
  <si>
    <t>Zagreb, Račkoga 6</t>
  </si>
  <si>
    <t>Zagreb, A.von Humboldta 4a</t>
  </si>
  <si>
    <t>Zagreb, Medvedgradska 60b</t>
  </si>
  <si>
    <t>Zagreb, Petrinjska 59</t>
  </si>
  <si>
    <t>Zagreb, Bolkovićeva 63</t>
  </si>
  <si>
    <t>Zagreb, A.von Humboldta 4b</t>
  </si>
  <si>
    <t>U promatranom razdoblju nije zabilježen slučaj kod kojeg bi postojala neizvjest naplate prihoda.</t>
  </si>
  <si>
    <t>U odnosu na prethodnu godinu, u promatranom razdoblju bilježi se daljnje značajno povećanje prihoda a s time i dobiti.  Rezultati poslovanja ponešto su veći od planiranih. Svoj utjecaj na rezultate društva izvršili su i uspješni financijski projekti.</t>
  </si>
  <si>
    <t>Operativni troškovi kreću se u granicama, a njihov porast niži je od stope rasta ukupnih prihoda. Najznačajniji udio u operativnim troškovima imaju kooperantske usluge što je s aspekta pojačanih investicijskih aktivnosti društva i očekivano.</t>
  </si>
  <si>
    <t>U promatranom periodu društvo nije imalo problema s likvidnošću i uredno je izmirivalo sve dospjele obveze.</t>
  </si>
  <si>
    <t>14.08.2007.</t>
  </si>
  <si>
    <t>U promatranom razdoblju došlo je do promjene vlasničke strukture što nije imalo utjecaja na poslovanje društva jer radi se o promjenama, odnosno o povećanju ili smanjenju  unutar iste vlasničke strukture. Novi značajniji dioničar je PBZ d.d. sa 5,00% udjela.</t>
  </si>
  <si>
    <t xml:space="preserve">Ostvareni prihodi najvećim se dijelom odnose na prihode iz redovnog poslovanja za koje je društvo i registrirano. Sukladno najavljenom investicijskom ciklusu, na trenutnu realizaciju GRUPE najviše se odražava visok operativni angažman na domaćim investicijskim projektima u kojima se GRUPA pojavljuje i kao izvođač i kao investitor, prvenstveno na investicijskim projektima stambeno-poslovne izgradnje namjenjene tržištu, cestogradnje, projekata energetike kao i konzultantskih usluga. </t>
  </si>
  <si>
    <t xml:space="preserve">Matično društvo se bavi pretežno vođenjem investicijskih projekata u zemlji i inozemstvu. Tvrtke kćeri pružaju usluge izgradnje, montaže dizala, savjetovanja, a uključuju i projekte javno privatnih partnerstva. </t>
  </si>
  <si>
    <t xml:space="preserve">U prvom polugodištu 2007. godine ostvarena dobit prije poreza iznosi 52,633 milijuna kuna, dok trenutna dobit nakon oporezivanja iznosi 47,043 milijuna kuna. </t>
  </si>
  <si>
    <t>Tijekom godine Grupa je prilagodila svoje računovodstvene politike novim MSFI.</t>
  </si>
  <si>
    <t>U promatranom  razdoblju nije došlo do novih sporova protiv Grupe a za sve stare Grupa je u svojim knjigama izvršilo rezervacije.</t>
  </si>
  <si>
    <t>Sukladno odluci Skupštine održane 26.06.2007., povećan je temeljni kapital matičnog društva na 80.000.000,00 kn. Isto je trenutno u procesu dokapitalizacije, što će rezultirati dodatnim povećanjem kapitala.</t>
  </si>
  <si>
    <r>
      <t xml:space="preserve">Podatak pod AOP 054 – </t>
    </r>
    <r>
      <rPr>
        <b/>
        <sz val="10"/>
        <color indexed="56"/>
        <rFont val="Arial"/>
        <family val="0"/>
      </rPr>
      <t>Manjinski interesi</t>
    </r>
    <r>
      <rPr>
        <sz val="10"/>
        <color indexed="56"/>
        <rFont val="Arial"/>
        <family val="0"/>
      </rPr>
      <t xml:space="preserve"> sadrži dio rezultata nakon konsolidacije i oporezivanja, koji pripada manjinskim dioničarima društva ili društava kćeri koje su bile konsolidirane od strane matice - obveznika tromjesečnog izvješćivanja. Smisao takvog načina izvješćivanja je u tome da se zasebno izdvoji neto dobit grupe.</t>
    </r>
  </si>
  <si>
    <r>
      <t xml:space="preserve">Podatak pod </t>
    </r>
    <r>
      <rPr>
        <b/>
        <sz val="10"/>
        <color indexed="56"/>
        <rFont val="Arial"/>
        <family val="0"/>
      </rPr>
      <t>Tekuće razdoblje</t>
    </r>
    <r>
      <rPr>
        <sz val="10"/>
        <color indexed="56"/>
        <rFont val="Arial"/>
        <family val="0"/>
      </rPr>
      <t xml:space="preserve"> u zaglavlju obrasca odnosi se na kumulativne iznose od prvog dana financijske godine do kraja promatranog tromjesečja.</t>
    </r>
  </si>
  <si>
    <r>
      <t xml:space="preserve">Podatak pod AOP 077 - </t>
    </r>
    <r>
      <rPr>
        <b/>
        <sz val="10"/>
        <color indexed="56"/>
        <rFont val="Arial"/>
        <family val="0"/>
      </rPr>
      <t>Isplaćene dividende</t>
    </r>
    <r>
      <rPr>
        <sz val="10"/>
        <color indexed="56"/>
        <rFont val="Arial"/>
        <family val="0"/>
      </rPr>
      <t xml:space="preserve"> ispunjava se s negativnim predznakom.</t>
    </r>
  </si>
  <si>
    <r>
      <t xml:space="preserve">Podatak pod </t>
    </r>
    <r>
      <rPr>
        <b/>
        <sz val="10"/>
        <color indexed="56"/>
        <rFont val="Arial"/>
        <family val="0"/>
      </rPr>
      <t>Tekuće razdoblje</t>
    </r>
    <r>
      <rPr>
        <sz val="10"/>
        <color indexed="56"/>
        <rFont val="Arial"/>
        <family val="0"/>
      </rPr>
      <t xml:space="preserve"> u zaglavlju obrasca odnosi se na stanje zadnjeg dana promatranog tromjesečja.</t>
    </r>
  </si>
  <si>
    <r>
      <t>Podatak pod</t>
    </r>
    <r>
      <rPr>
        <b/>
        <sz val="10"/>
        <color indexed="56"/>
        <rFont val="Arial"/>
        <family val="0"/>
      </rPr>
      <t xml:space="preserve"> Povećanje / smanjenje</t>
    </r>
    <r>
      <rPr>
        <sz val="10"/>
        <color indexed="56"/>
        <rFont val="Arial"/>
        <family val="0"/>
      </rPr>
      <t xml:space="preserve"> u zaglavlju obrasca odnosi se na svako povećanje ili na smanjenje vrijednosti kapitala i rezervi. Smanjenja se upisuju s negativnim predznakom.</t>
    </r>
  </si>
  <si>
    <r>
      <t xml:space="preserve">Podatak pod AOP 089 - </t>
    </r>
    <r>
      <rPr>
        <b/>
        <sz val="10"/>
        <color indexed="56"/>
        <rFont val="Arial"/>
        <family val="0"/>
      </rPr>
      <t>Premije na emitirane dionice</t>
    </r>
    <r>
      <rPr>
        <sz val="10"/>
        <color indexed="56"/>
        <rFont val="Arial"/>
        <family val="0"/>
      </rPr>
      <t xml:space="preserve"> ispunjava se upisivanjem svakog kapitalnog dobitka po prodanim dionicama, a u slučaju da dioničko društvo bilježi kapitalni gubitak po osnovi prodaje vlastitih dionica, navedeni iznos umanjuje kapitalni dobitak, odnosno ako kapitalnog dobitka nije bilo, upisuje se s negativnim predznakom.</t>
    </r>
  </si>
  <si>
    <r>
      <t xml:space="preserve">Podatak pod AOP 090 - </t>
    </r>
    <r>
      <rPr>
        <b/>
        <sz val="10"/>
        <color indexed="56"/>
        <rFont val="Arial"/>
        <family val="0"/>
      </rPr>
      <t>Rezerve</t>
    </r>
    <r>
      <rPr>
        <sz val="10"/>
        <color indexed="56"/>
        <rFont val="Arial"/>
        <family val="0"/>
      </rPr>
      <t xml:space="preserve"> uključuje sve rezerve dioničkog društva koje nisu revalorizacijske, odnosno koje nisu navedene u ostalim pozicijama izvještaja.</t>
    </r>
  </si>
  <si>
    <r>
      <t xml:space="preserve">Podatak pod AOP 091 - </t>
    </r>
    <r>
      <rPr>
        <b/>
        <sz val="10"/>
        <color indexed="56"/>
        <rFont val="Arial"/>
        <family val="0"/>
      </rPr>
      <t>Vlastite dionice</t>
    </r>
    <r>
      <rPr>
        <sz val="10"/>
        <color indexed="56"/>
        <rFont val="Arial"/>
        <family val="0"/>
      </rPr>
      <t xml:space="preserve"> uključuje rezerve za kupljene vlastite dionice dioničkog društva. Upisuje se s negativnim predznakom i umanjuje ukupnu vrijednost temeljnog kapitala.</t>
    </r>
  </si>
  <si>
    <r>
      <t xml:space="preserve">Podatak pod AOP 094 - </t>
    </r>
    <r>
      <rPr>
        <b/>
        <sz val="10"/>
        <color indexed="56"/>
        <rFont val="Arial"/>
        <family val="0"/>
      </rPr>
      <t>Dividende</t>
    </r>
    <r>
      <rPr>
        <sz val="10"/>
        <color indexed="56"/>
        <rFont val="Arial"/>
        <family val="0"/>
      </rPr>
      <t xml:space="preserve"> ispunjava se upisivanjem iznosa dividende koja je izglasana na skupštini društva. Za navedeni iznos dividende umanjuje se stavka dobiti.</t>
    </r>
  </si>
  <si>
    <r>
      <t xml:space="preserve">Podatak pod AOP 095 - </t>
    </r>
    <r>
      <rPr>
        <b/>
        <sz val="10"/>
        <color indexed="56"/>
        <rFont val="Arial"/>
        <family val="0"/>
      </rPr>
      <t xml:space="preserve">Revalorizacijske rezerve </t>
    </r>
    <r>
      <rPr>
        <sz val="10"/>
        <color indexed="56"/>
        <rFont val="Arial"/>
        <family val="0"/>
      </rPr>
      <t>predstavlja zbroj revalorizacijskih rezervi (AOP 096+097+098) proizašlih iz revalorizacije nekretnina, postrojenja i opreme, ulaganja te ostalih revalorizacija</t>
    </r>
  </si>
  <si>
    <r>
      <t xml:space="preserve">Podatak pod AOP 099 - </t>
    </r>
    <r>
      <rPr>
        <b/>
        <sz val="10"/>
        <color indexed="56"/>
        <rFont val="Arial"/>
        <family val="0"/>
      </rPr>
      <t xml:space="preserve">Ispravak temeljnih pogreški </t>
    </r>
    <r>
      <rPr>
        <sz val="10"/>
        <color indexed="56"/>
        <rFont val="Arial"/>
        <family val="0"/>
      </rPr>
      <t>ispunjava se upisivanjem određenih promjena u kapitalu i rezervama, koje su proizašle iz ispravaka pogreški učinjenih u prethodnim razdobljima.</t>
    </r>
  </si>
  <si>
    <r>
      <t xml:space="preserve">Podatak pod AOP 100 - </t>
    </r>
    <r>
      <rPr>
        <b/>
        <sz val="10"/>
        <color indexed="56"/>
        <rFont val="Arial"/>
        <family val="0"/>
      </rPr>
      <t>Tečajne razlike s naslova neto ulaganja u inozemni subjekt</t>
    </r>
    <r>
      <rPr>
        <sz val="10"/>
        <color indexed="56"/>
        <rFont val="Arial"/>
        <family val="0"/>
      </rPr>
      <t xml:space="preserve"> upisuje se sukladno smjernicama MRS-21, po kojem se tečajne razlike proizašle iz neto ulaganja u inozemni subjekt trebaju evidentirati kao povećanje ili smanjenje kapitala u financijskim izvješćima društva sve do otuđenja, kada se priznaju kao prihod ili rashod.</t>
    </r>
  </si>
  <si>
    <r>
      <t xml:space="preserve">Podatak pod AOP 101 - </t>
    </r>
    <r>
      <rPr>
        <b/>
        <sz val="10"/>
        <color indexed="56"/>
        <rFont val="Arial"/>
        <family val="0"/>
      </rPr>
      <t>Promjene računovodstvenih politika</t>
    </r>
    <r>
      <rPr>
        <sz val="10"/>
        <color indexed="56"/>
        <rFont val="Arial"/>
        <family val="0"/>
      </rPr>
      <t xml:space="preserve"> ispunjava se upisivanjem određenih promjena u slučaju kada se zakonom odrede ili uputama HORRS-a preporuče izmjene u prikazivanju stavki kapitala i rezervi, a sve sukladno smjernicama MRS-8.</t>
    </r>
  </si>
  <si>
    <r>
      <t xml:space="preserve">Podatak pod </t>
    </r>
    <r>
      <rPr>
        <b/>
        <sz val="10"/>
        <color indexed="56"/>
        <rFont val="Arial"/>
        <family val="0"/>
      </rPr>
      <t>Podjela dionica</t>
    </r>
    <r>
      <rPr>
        <sz val="10"/>
        <color indexed="56"/>
        <rFont val="Arial"/>
        <family val="0"/>
      </rPr>
      <t xml:space="preserve"> obuhvaća podatak je li u promatranom tromjesečju izvršena podjela ("splitting") dionica, a ako je, na koliko vrsta i broj dionica te na koji nominalni iznos, ukoliko se dionice izdaju s nominalnim iznosom.</t>
    </r>
  </si>
  <si>
    <r>
      <t xml:space="preserve">Podatak pod </t>
    </r>
    <r>
      <rPr>
        <b/>
        <sz val="10"/>
        <color indexed="56"/>
        <rFont val="Arial"/>
        <family val="0"/>
      </rPr>
      <t>Zarada po dionici</t>
    </r>
    <r>
      <rPr>
        <sz val="10"/>
        <color indexed="56"/>
        <rFont val="Arial"/>
        <family val="0"/>
      </rPr>
      <t xml:space="preserve"> obuhvaća komentar uprave društva je li zarada po dionici u promatranom tromjesečju u okvirima planiranog, a ako postoje odstupanja, koji su razlozi za to.</t>
    </r>
  </si>
  <si>
    <r>
      <t xml:space="preserve">Podatak pod </t>
    </r>
    <r>
      <rPr>
        <b/>
        <sz val="10"/>
        <color indexed="56"/>
        <rFont val="Arial"/>
        <family val="0"/>
      </rPr>
      <t>Promjene vlasničke strukture</t>
    </r>
    <r>
      <rPr>
        <sz val="10"/>
        <color indexed="56"/>
        <rFont val="Arial"/>
        <family val="0"/>
      </rPr>
      <t xml:space="preserve"> odnosi se na komentar uprave u pogledu svih značajnijih promjena u vlasničkoj strukturi dioničkog društva u promatranom tromjesečju, uz osvrt na mogući utjecaj na poslovanje dioničkog društva.</t>
    </r>
  </si>
  <si>
    <r>
      <t xml:space="preserve">Podatak pod </t>
    </r>
    <r>
      <rPr>
        <b/>
        <sz val="10"/>
        <color indexed="56"/>
        <rFont val="Arial"/>
        <family val="0"/>
      </rPr>
      <t>Pripajanja i spajanja</t>
    </r>
    <r>
      <rPr>
        <sz val="10"/>
        <color indexed="56"/>
        <rFont val="Arial"/>
        <family val="0"/>
      </rPr>
      <t xml:space="preserve"> obuhvaća komentar uprave vezan uz provedena pripajanja i spajanja u promatranom tromjesečju, uz osvrt na razloge spajanja i na mogući utjecaj na daljnje poslovanje dioničkog društva.</t>
    </r>
  </si>
  <si>
    <t xml:space="preserve">Kod upisa naziva tvrtke, subjekata konsolidacije i slično, ne upisujte nikad navodnike da biste odvojili naziv od ostatka naziva, primjerice "TVRTKA" d.d. upišite samo kao TVRTKA d.d. </t>
  </si>
  <si>
    <t>INGRA d.d.</t>
  </si>
  <si>
    <t>Zagreb</t>
  </si>
  <si>
    <t>Alexandera von Humboldta 4b</t>
  </si>
  <si>
    <t>016102535</t>
  </si>
  <si>
    <t>016156394</t>
  </si>
  <si>
    <t>www.ingra.hr</t>
  </si>
  <si>
    <t>ingra@ingra.hr</t>
  </si>
  <si>
    <t>74200</t>
  </si>
  <si>
    <t>Arhitektonske djelatnosti i inženjerstvo</t>
  </si>
  <si>
    <t>2340009-1100202745</t>
  </si>
  <si>
    <t>Privredna banka Zagreb d.d.</t>
  </si>
  <si>
    <t>Igor Oppenheim</t>
  </si>
  <si>
    <t>Vinogradi odvojak 20a</t>
  </si>
  <si>
    <t>Jasna Ludviger</t>
  </si>
  <si>
    <t>Radićevo šetalište 21</t>
  </si>
  <si>
    <t>Aleksandar Ivančić</t>
  </si>
  <si>
    <t>Krajiška 19</t>
  </si>
  <si>
    <t>Medvedgradska 60b</t>
  </si>
  <si>
    <t>Jakša Barbić</t>
  </si>
  <si>
    <t>Pavlinovićeva 3</t>
  </si>
  <si>
    <t>Nadan Vidošević</t>
  </si>
  <si>
    <t>Marijan Kostrenčić</t>
  </si>
  <si>
    <t>Zelenjak 6</t>
  </si>
  <si>
    <t>Josip Protega</t>
  </si>
  <si>
    <t>Heinzelova 29</t>
  </si>
  <si>
    <t>03277267</t>
  </si>
  <si>
    <t>080020443</t>
  </si>
  <si>
    <t>osnivačke</t>
  </si>
  <si>
    <t>HRINGRRA0001</t>
  </si>
  <si>
    <t>Investkontakt-Revizija d.o.o.</t>
  </si>
  <si>
    <t>Zelengaj 45</t>
  </si>
  <si>
    <t>Zagrebačka burza</t>
  </si>
  <si>
    <t>Isto tako duljina nekih polja je ograničena na određen broj znakova i možda će vam se dogoditi da vam Excel datoteka ne dozvoli upis onako dugog teksta kako ste pokušali, uglavnom je za sva polja predviđen dovoljan broj slovnih mjesta, ali neka ograničenja moraju postojati zbog automatske računalne obrade obrasca. Pri tome skratite duljinu teksta na nekakvu razumnu mjeru. Primjerice, ako pokušate upisati adresu: TRG KRALJA PETRA KREŠIMIRA ČETVRTOG 22/VIII program vam neće dozvoliti jer je adresa preduga, ali je možete upisati kao TRG K. PETRA KREŠIMIRA IV 22/VIII.</t>
  </si>
  <si>
    <t>Međunarodni identifikacijski broj redovnih dionica (ISIN):</t>
  </si>
  <si>
    <t>Međunarodni identifikacijski broj povlaštenih dionica (ISIN):</t>
  </si>
  <si>
    <t>ISIN(P):</t>
  </si>
  <si>
    <t>ISIN(R):</t>
  </si>
  <si>
    <t>Izvještaj o promjenama kapitala prikazuje se na način da se prikažu promjene od početka financijske godine do kraja promatranog razdoblja. Potrebno je odvojeno prikazati stavke koje povećavaju stavke kapitala odnosno koje umanjuju stavke kapitala. Stavke koje umanjuju konačni zbroj kapitala upisuju se s negativnim predznakom.</t>
  </si>
  <si>
    <t>Kroz obrazac se možete kretati strelicama ili pritiskom na tipku Tab, svaki pritisak na tipku Tab pozicionirat će se na sljedeće polje u nizu u koje je moguć upis. Pritiskom na tipke Shift + Tab, pozicionirate se na prethodno polje.</t>
  </si>
  <si>
    <t>Tablica E. Izvještaj o promjenama kapitala dioničkog društva</t>
  </si>
  <si>
    <t>Društvo u promatranom razdoblju nije izvršilo nikakva pripajanja.</t>
  </si>
  <si>
    <t>Tablica F POJAŠNJENJA I KOMENTAR UPRAVE DIONIČKOG DRUŠTVA</t>
  </si>
  <si>
    <t>Tablica E IZVJEŠTAJ O PROMJENAMA KAPITALA DIONIČKOG DRUŠTVA</t>
  </si>
  <si>
    <t>Referentna stranica - sažet prikaz većine podataka sa obrasca koji predajete zajedno s obrascem na magnetnom ili optičkom mediju umjesto ispisa cijelog obrasca</t>
  </si>
  <si>
    <t>Tablica A obrasca s općim podacima o dioničkom društvu</t>
  </si>
  <si>
    <t>Tablica B, C, D i E - obrasca</t>
  </si>
  <si>
    <t>Tablica F obrasca s opisnim podacima (komentari uprave)</t>
  </si>
  <si>
    <t>Dodatne kontrole popunjenosti i potpunosti podataka</t>
  </si>
  <si>
    <t>Originalne upute o popunjavanju obrasca</t>
  </si>
  <si>
    <t>Radni list potreban za neka programska izračunavanja i kontrole koji je skriven i zaštićen od bilo kakvih promjena</t>
  </si>
  <si>
    <t>Temeljem članka 114. stavak 4. Zakona o tržištu vrijednosnih papira («Narodne novine» broj 84/02) propisana je obveza izrade tromjesečnih financijskih i poslovnih izviješća za javna dionička društva. Javnim dioničkim društvom, sukladno članku 114. stavak 1. navedenog zakona smatraju se dionička društva koja izdaju dionice javnom ponudom ili imaju više od 100 dioničara, a njihov temeljni kapital iznosi najmanje 30.000.000,00 kuna.</t>
  </si>
  <si>
    <t>Pravilnikom o sadržaju i obliku financijskih i poslovnih izviješća javnih dioničkih društava («Narodne novine» broj 118/03), propisan je oblik i sadržaj tromjesečnih financijskih i poslovnih izviješća javnih dioničkih društava.</t>
  </si>
  <si>
    <t>Adresa Internet stranice, adresa elektroničke pošte, datum osnivanja, broj zaposlenih i broj podružnica su podaci koji moraju biti popunjeni. Ako tvrtka nema podružnice, upišite nulu.</t>
  </si>
  <si>
    <t>Struktura vlasništva, šifra i opis djelatnosti, broj žiro računa i organizacija u kojoj je otvoren su obavezni podaci i moraju biti upisani.</t>
  </si>
  <si>
    <t>U svim pozicijama pojašnjenja i komentara uprave potrebno je izvršiti kratku analizu na način da se usporede dolje navedene pozicije promatranog razdoblja tekuće godine i istog razdoblja prethodne godine. Istovremeno je ostvarene rezultate potrebno usporediti s planiranim rezultatima za promatrano razdoblje.</t>
  </si>
  <si>
    <t>TEHNIČKE UPUTE O POPUNJAVANJU OBRASCA</t>
  </si>
  <si>
    <t>TehUpute</t>
  </si>
  <si>
    <t>upute čija je svrha opis načina popunjavanja obrasca i primjene kontrola</t>
  </si>
  <si>
    <t>RefStr</t>
  </si>
  <si>
    <t>Tablica_A</t>
  </si>
  <si>
    <t>FinTab</t>
  </si>
  <si>
    <t>Tablica_F</t>
  </si>
  <si>
    <t>Upute</t>
  </si>
  <si>
    <t>Skriveni</t>
  </si>
  <si>
    <t>Sva polja u koja se unose podaci označena su u pozadini blijedožutom bojom, ostala polja se izračunavaju automatski ili su neka kontrolna polja. U sva ostala polja osim onih koja su označena žutom bojom onemogućen je bilo kakav upis.</t>
  </si>
  <si>
    <t>Kontrola popunjenosti zaglavlja Tablice A. Ako ova kontrola nije zadovoljena znači da neki od podataka: razdoblje, oznaka konsolidacije, matični broj, matični broj sud. reg. tvrtka, adresni podaci, telefon, telefax nije popunjen, popunjavanje ovih podataka je obavezno.</t>
  </si>
  <si>
    <t>Telefonski broj i broj telefaxa unose se bez ikakvih znakova zagrada, pluseva, minusa, kosih crta s obaveznim pozivnim brojem i moraju biti uneseni (samo jedan telefon i jedan telefax).</t>
  </si>
  <si>
    <t>Zbroj postotaka dionica u vlasništvu deset dioničara i postotka vlastitih dionica u kapitalu ne smije prelaziti 100%. Isto tako, broj dionica u vlasništvu deset najvećih dioničara ne može biti veći od ukupnog broja izdanih dionica svih emisija.</t>
  </si>
  <si>
    <t>Ako je na listu dioničara upisan neki dioničar, svi podaci o njemu moraju biti popunjeni (ime i prezime / tvrtka, adresa, broj i postotak dionica u vlasništvu).</t>
  </si>
  <si>
    <t>Mora postojati barem jedna emisija povlaštenih ili redovnih dionica.</t>
  </si>
  <si>
    <t>Ako postoji neka emisija dionica moraju biti upisan broj, oznaka i nominalna vrijednost dionice.</t>
  </si>
  <si>
    <t>Ako društvo ima emisiju redovnih dionica mora biti upisan i ISIN redovnih dionica, isto tako, ako društvo ima emisiju povlaštenih dionica, mora biti upisan i ISIN povlaštenih dionica, a ako nema jednu od tih vrsta dionica, polje ISIN za tu vrstu dionica mora ostati prazno. ISIN redovnih i povlaštenih dionica moraju se razlikovati.</t>
  </si>
  <si>
    <t>Ako je izvješće konsolidirano, barem prvi subjekt konsolidacije mora biti naveden na listi (osim matice).</t>
  </si>
  <si>
    <t>Ako su na listi navedeni subjekti konsolidacije, sva polja o njima moraju biti popunjena (matični broj, naziv, mjesto, adresa).</t>
  </si>
  <si>
    <t>Ako postoji burza ili uređeno javno tržište na kojem se trguje dionicama, mora postojati i kotacija na toj burzi ili tržištu. Isto tako, burze i kotacije moraju biti popunjene bez preskakanja rednih brojeva.</t>
  </si>
  <si>
    <t>Zarada po dionici mora biti upisana za sve kolone.</t>
  </si>
  <si>
    <t>Ako je tvrtka uvrštena na neku burzu ili su upisane najniža i najviša cijena dionica na tržištu, tada to znači da se dionicama trguje na burzi ili uređenom javnom tržištu, pa mora postojati i tržišna kapitalizacija, ako je ona baš kojim slučajem stvarno nula, upišite nulu.</t>
  </si>
  <si>
    <t>Kod upisa članova Uprave i Nadzornog odbora podaci se upisuju redom, tj. ne smije biti preskočen ni jedan redni broj.</t>
  </si>
  <si>
    <t>1538870</t>
  </si>
  <si>
    <t>Ingra-Mar d.o.o.</t>
  </si>
  <si>
    <t>3299970</t>
  </si>
  <si>
    <t>1568612</t>
  </si>
  <si>
    <t>1910817</t>
  </si>
  <si>
    <t>2061341</t>
  </si>
  <si>
    <t>Intel d.o.o.</t>
  </si>
  <si>
    <t>Ingra Middle East d.o.o.</t>
  </si>
  <si>
    <t>Pal-Vin d.o.o.</t>
  </si>
  <si>
    <t>Ingra-Mont d.o.o.</t>
  </si>
  <si>
    <t>Ako je razdoblje obrade prvo tromjesečje onda u Tablici C kolone kumulativno i za tromjesečje moraju biti identične u obje godine.</t>
  </si>
  <si>
    <t>Pored nekih polja postoji tzv. komentar koji dodatno pojašnjava način unosa nekog polja (mali crveni trokutić u gornjem desnom polju, pozicionirate li se pokazivačem miša na njega pokazat će se cijeli tekst kometara illi upute). Ti komentari vidljivi su samo u Excel datoteci, ne vide se na ispisanom obrascu ako ga ispisujete. Primjer komentara imate i lijevo od ovog teksta.</t>
  </si>
  <si>
    <t>U slučaju da neki podatak koji ste upisali ne prelazi okvire zadanog prostora tj. "ne vidi se cijeli" na ekranu, podatak će bez obzira na to biti prihvaćen i učitan u potpunosti.</t>
  </si>
  <si>
    <t>Kontrole</t>
  </si>
  <si>
    <t>Ovaj Excel dokument sadrži 8 radnih listova i to su:</t>
  </si>
  <si>
    <t>Postoji mogućnost da će se obrazac i kontrole s vremenom nadograđivati ili mijenjati, ovisno o utvrđenim propustima i poboljšanjima ove datoteke, preporuka je da se prilikom predaje obrazaca za svako novo razdoblje skine s interneta nova Excel datoteka, da se ne koristi ona prvobitno skinuta.</t>
  </si>
  <si>
    <t>U slučaju tehničkih problema pri popunjavanju obrasca možete se posavjetovati s informatičarem koji bolje pozanaje Excel ili se obratiti za pomoć djelatnicima FINE koji će vam dati naputke o popunjavanju ili vas uputiti koga da kontaktirate radi detalja oko popunjavanja.</t>
  </si>
  <si>
    <t>Rezultat kontrole</t>
  </si>
  <si>
    <t>Opis dodatne kontrole</t>
  </si>
  <si>
    <t>IZVJEŠĆE JAVNOG DIONIČKOG DRUŠTVA IZ GRUPE OSTALIH DIONIČKIH DRUŠTAVA</t>
  </si>
  <si>
    <r>
      <t xml:space="preserve">Obrazac TFI-POD
</t>
    </r>
    <r>
      <rPr>
        <b/>
        <sz val="10"/>
        <rFont val="Arial"/>
        <family val="2"/>
      </rPr>
      <t>Vrsta posla: 101</t>
    </r>
  </si>
  <si>
    <t>Tablica A. Opći podaci o dioničkom društvu</t>
  </si>
  <si>
    <t>Tablica F. Pojašnjenja i komentar uprave dioničkog društva</t>
  </si>
  <si>
    <t>Tablica B. Bilanca dioničkog društva</t>
  </si>
  <si>
    <t>AKTIVA</t>
  </si>
  <si>
    <t>A) Potraživanja za upisani, a neuplaćeni kapital</t>
  </si>
  <si>
    <t>B) Dugotrajna imovina (AOP 003+004+005+006)</t>
  </si>
  <si>
    <t>Nematerijalna imovina</t>
  </si>
  <si>
    <t>Materijalna imovina</t>
  </si>
  <si>
    <t>Financijska imovina</t>
  </si>
  <si>
    <t>Potraživanja</t>
  </si>
  <si>
    <t>C) Kratkotrajna imovina (AOP 008+009+010+011+012)</t>
  </si>
  <si>
    <t>Zalihe</t>
  </si>
  <si>
    <t>Potraživanja od kupaca</t>
  </si>
  <si>
    <t>Ostala potraživanja</t>
  </si>
  <si>
    <t>Novac na računu i blagajni</t>
  </si>
  <si>
    <t>D) Plaćeni troškovi budućeg razdoblja, nedospjela naplata prihoda</t>
  </si>
  <si>
    <t>E) Gubitak iznad visine kapitala</t>
  </si>
  <si>
    <t>UKUPNO AKTIVA (AOP 001+002+007+013+014)</t>
  </si>
  <si>
    <t>PASIVA</t>
  </si>
  <si>
    <t>A) Kapital i rezerve (AOP 017+018+019)</t>
  </si>
  <si>
    <t>Dobit/gubitak tekuće godine*</t>
  </si>
  <si>
    <t>B) Manjinski interesi</t>
  </si>
  <si>
    <t>C) Dugoročna rezerviranja za rizike i troškove</t>
  </si>
  <si>
    <t>D) Dugoročne obveze</t>
  </si>
  <si>
    <t>E) Kratkoročne obveze (AOP 024+025+026)</t>
  </si>
  <si>
    <t>Obveze prema dobavljačima</t>
  </si>
  <si>
    <t>Kratkoročne financijske obveze</t>
  </si>
  <si>
    <t>Ostale kratkoročne obveze</t>
  </si>
  <si>
    <t>F) Odgođeno plaćanje troškova i prihod budućeg razdoblja</t>
  </si>
  <si>
    <t>UKUPNA PASIVA (AOP 016+020+021+022+023+027)</t>
  </si>
  <si>
    <t>Izvanbilančna evidencija</t>
  </si>
  <si>
    <t>* Kod AOP-a 018 i 019 u slučaju da se unosi gubitak, vrijednost se upisuje s negativnim predznakom</t>
  </si>
  <si>
    <t>Tablica C. Račun dobiti i gubitka dioničkog društva</t>
  </si>
  <si>
    <t>PRIHODI</t>
  </si>
  <si>
    <t>A) Prihodi (AOP 031+032+033)</t>
  </si>
  <si>
    <t>Prihodi od prodaje u zemlji</t>
  </si>
  <si>
    <t>Prihodi od prodaje u inozemstvu</t>
  </si>
  <si>
    <t xml:space="preserve">Ostali prihodi </t>
  </si>
  <si>
    <t>B) Financijski prihodi (AOP 035+036)</t>
  </si>
  <si>
    <t>Pozitivne tečajne razlike</t>
  </si>
  <si>
    <t>Kamate i ostali financijski prihodi</t>
  </si>
  <si>
    <t>C) Izvanredni prihodi</t>
  </si>
  <si>
    <t>PRIHODI UKUPNO (AOP 030+034+037)</t>
  </si>
  <si>
    <t>RASHODI</t>
  </si>
  <si>
    <t>D) Promjene u zalihama gotovih proizvoda i nedovršene proizvodnje</t>
  </si>
  <si>
    <t>E) Rashodi (AOP 041+042+043+044+045)</t>
  </si>
  <si>
    <t>Materijalni troškovi i troškovi prodane robe</t>
  </si>
  <si>
    <t>Vrijednosno usklađenje i rezerviranja</t>
  </si>
  <si>
    <t>Ostali troškovi iz osnovne djelatnosti</t>
  </si>
  <si>
    <t>F) Financijski rashodi (AOP 047+048)</t>
  </si>
  <si>
    <t>Negativne tečajne razlike</t>
  </si>
  <si>
    <t>Kamate i ostali financijski rashodi</t>
  </si>
  <si>
    <t>G) Izvanredni rashodi</t>
  </si>
  <si>
    <t>UKUPNI RASHODI (AOP 039+040+046+049)</t>
  </si>
  <si>
    <t>DOBITAK ILI GUBITAK</t>
  </si>
  <si>
    <t>Dobit ili gubitak prije oporezivanja* (AOP 038-050)</t>
  </si>
  <si>
    <t>Dobit ili gubitak nakon oporezivanja (AOP 051-052)</t>
  </si>
  <si>
    <t>Manjinski interesi</t>
  </si>
  <si>
    <t>Neto dobit ili gubitak skupine (AOP 053-054)</t>
  </si>
  <si>
    <t>* Kod AOP pozicija koje umanjuju neto prihode (rashodi tehničkog računa) ili predstavljaju gubitak tehničkog računa, unose se s negativnim predzankom</t>
  </si>
  <si>
    <t>Tablica D. Izvještaj o novčanom toku dioničkog društva</t>
  </si>
  <si>
    <t>A) Neto novčani tok od poslovnih aktivnosti (zbroj AOP 057 do 070)</t>
  </si>
  <si>
    <t xml:space="preserve">Povećanje / smanjenje vrijednosti zaliha </t>
  </si>
  <si>
    <t>Povećanje / smanjenje potraživanja od kupaca</t>
  </si>
  <si>
    <t xml:space="preserve">Povećanje / smanjenje ostalih kratkoročnih potraživanja </t>
  </si>
  <si>
    <t xml:space="preserve">Povećanje / smanjenje plaćenih troškova budućeg razdoblja i nedospjele naplate prihoda </t>
  </si>
  <si>
    <t>VERZIJA</t>
  </si>
  <si>
    <t>Povećanje / smanjenje kratkoročnih obveza prema dobavljačima</t>
  </si>
  <si>
    <t>Povećanje / smanjenje dugoročnih rezerviranja</t>
  </si>
  <si>
    <t xml:space="preserve">Povećanje / smanjenje ogođenog plaćanja troškova i prihoda budućih razdoblja </t>
  </si>
  <si>
    <t xml:space="preserve">Povećanje / smanjenje potraživanja za upisani a neuplaćeni kapital i gubitka iznad visine kapitala </t>
  </si>
  <si>
    <t xml:space="preserve">Povećanje / smanjenje dugoročnih potraživanja </t>
  </si>
  <si>
    <t xml:space="preserve">Povećanje / smanjenje kratkotrajne financijske imovine </t>
  </si>
  <si>
    <t>Povećanje / smanjenje ostalih dugoročnih obveza</t>
  </si>
  <si>
    <t xml:space="preserve">Povećanje / smanjenje ostalih stavki </t>
  </si>
  <si>
    <t xml:space="preserve">Ostvarena zarada po dionici u skladu je s povećanjem prihoda i profitabilnosti društva. </t>
  </si>
  <si>
    <t>U izvještajnom razdoblju društvo nije obavilo podjelu dionica.</t>
  </si>
  <si>
    <t>B) Neto novčani tok od investicijskih aktivnosti (zbroj AOP 072 do 078)</t>
  </si>
  <si>
    <t>Stjecanje podružnica</t>
  </si>
  <si>
    <t>Stjecanje manjinskih interesa</t>
  </si>
  <si>
    <t xml:space="preserve">Povećanje / smanjenje financijske dugotrajne imovine </t>
  </si>
  <si>
    <t>Primici od prodaja materijalne i nematerijalne imovine</t>
  </si>
  <si>
    <t>Povećanje / smanjenje ostalih stavki</t>
  </si>
  <si>
    <t>C) Neto novčani tok od financijskih aktivnosti (zbroj AOP 080 do 084)</t>
  </si>
  <si>
    <t>Povećanje / smanjenje dugoročnih obveza s osnove zajmova i kredita</t>
  </si>
  <si>
    <t>Povećanje / smanjenje kratkoročnih obveza s osnove zajmova i kredita</t>
  </si>
  <si>
    <t>D) Neto povećanje / smanjenje novčanih
    sredstava i novčanih ekvivalenata (AOP 056+071+079)</t>
  </si>
  <si>
    <t>Novčana sredstva i novčani ekvivalenti na početku razdoblja</t>
  </si>
  <si>
    <t>Novac i novčani ekvivalenti na kraju razdoblja (AOP 085+086)</t>
  </si>
  <si>
    <t>Revalorizacijske rezerve (AOP 096+097+098)</t>
  </si>
  <si>
    <t>Sveukupno kapital i rezerve  
(AOP 088+089+090+091+092+093+094+095+099+100+101)</t>
  </si>
  <si>
    <t>VP</t>
  </si>
  <si>
    <t>VP101</t>
  </si>
  <si>
    <t>UPUTE O POPUNJAVANJU OBRASCA TFI-POD</t>
  </si>
  <si>
    <t>Podaci se u obrasce unose elektroničkim putem iz knjigovodstvenih i drugih evidencija prema pozicijama naznačenim o obrascu. Moraju biti ispunjene sve numeričke pozicije financijskih i poslovnim izviješća, a tamo gdje nema podataka, upisuje se nula.</t>
  </si>
  <si>
    <t>Ispisanu referentnu stranicu potpisuje odgovorna osoba dioničkog društva, te se dostavlja zajedno s obrascima na magnetskom mediju.</t>
  </si>
  <si>
    <t>Tablica A. OPĆI PODACI O DIONIČKOM DRUŠTVU</t>
  </si>
  <si>
    <t>Tablica B BILANCA DIONIČKOG DRUŠTVA</t>
  </si>
  <si>
    <t>Tablica C RAČUN DOBITI I GUBITKA DIONIČKOG DRUŠTVA</t>
  </si>
  <si>
    <t>Tablica D IZVJEŠTAJ O NOVČANOM TOKU DIONIČKOG DRUŠTVA</t>
  </si>
  <si>
    <t>Izvještaj o novčanom toku izrađuje se primjenom indirektne metode, na način da se za izračun koriste pozicije bilance. Izvještaj o novčanom toku  prati promjene bilančnih pozicija.</t>
  </si>
  <si>
    <t>Referentna stranica</t>
  </si>
  <si>
    <t>Kontrolni broj:</t>
  </si>
  <si>
    <t>Izvješće je konsolidirano:</t>
  </si>
  <si>
    <t>Matični broj kod Državnog zavoda za statistiku (MB):</t>
  </si>
  <si>
    <t>Razdoblje obrade:</t>
  </si>
  <si>
    <t>Matični broj subjekta upisa u sudski registar (MBS):</t>
  </si>
  <si>
    <t>Tvrtka:</t>
  </si>
  <si>
    <t>Adresa:</t>
  </si>
  <si>
    <t>Telefon (pozivni broj i broj):</t>
  </si>
  <si>
    <t>Telefax (pozivni broj i broj):</t>
  </si>
  <si>
    <t>Adresa Internet stranice:</t>
  </si>
  <si>
    <t>Datum osnivanja:</t>
  </si>
  <si>
    <t>Adresa elektroničke pošte:</t>
  </si>
  <si>
    <t>Broj podružnica:</t>
  </si>
  <si>
    <t>Oznaka strukture vlasništva:</t>
  </si>
  <si>
    <t>Broj zaposlenih na zadnji dan tromjesečja:</t>
  </si>
  <si>
    <t>Šifra djelatnosti:</t>
  </si>
  <si>
    <t>Opis djelatnosti sumarno:</t>
  </si>
  <si>
    <t>Žiroračun:</t>
  </si>
  <si>
    <t>Naziv institucije kod koje je otvoren:</t>
  </si>
  <si>
    <t>Članovi uprave i prokurista:</t>
  </si>
  <si>
    <t>Članovi nadz. odbora</t>
  </si>
  <si>
    <t>Deset najvećih dioničara</t>
  </si>
  <si>
    <t>Emisije dionica</t>
  </si>
  <si>
    <t>1.</t>
  </si>
  <si>
    <t>2.</t>
  </si>
  <si>
    <t>3.</t>
  </si>
  <si>
    <t>4.</t>
  </si>
  <si>
    <t>5.</t>
  </si>
  <si>
    <t>6.</t>
  </si>
  <si>
    <t>7.</t>
  </si>
  <si>
    <t>8.</t>
  </si>
  <si>
    <t>9.</t>
  </si>
  <si>
    <t>redovne:</t>
  </si>
  <si>
    <t>broj:</t>
  </si>
  <si>
    <t>oznaka:</t>
  </si>
  <si>
    <t>povlaštene:</t>
  </si>
  <si>
    <t>Temeljni kapital:</t>
  </si>
  <si>
    <t>Tvrtke konsolidacije:</t>
  </si>
  <si>
    <t>Revizorska kuća:</t>
  </si>
  <si>
    <t>Burze:</t>
  </si>
  <si>
    <t>Cijene dionica na tržištu:</t>
  </si>
  <si>
    <t>najniža:</t>
  </si>
  <si>
    <t>(redovne u preth. tromj., redovne u tek., povlaštene u preth., povlaštene u tek. tromjesečju)</t>
  </si>
  <si>
    <t>najviša:</t>
  </si>
  <si>
    <t>Zarada po dionici:</t>
  </si>
  <si>
    <t>(prethodna godina, trom., kumul., tek. god. tromj. kumul.)</t>
  </si>
  <si>
    <t>Isplaćene dividende:</t>
  </si>
  <si>
    <t>(zadnje tri godine, po redovnim
 i po povlaštenim)</t>
  </si>
  <si>
    <t>Tržišna kapitalizacija:</t>
  </si>
  <si>
    <t>Bilanca - ukupno aktiva:</t>
  </si>
  <si>
    <t>prethodno razdoblje:</t>
  </si>
  <si>
    <t>Račun dobiti i gubitka - dobit / gubitak nakon poreza na dobit:</t>
  </si>
  <si>
    <t>tekuće razdoblje:</t>
  </si>
  <si>
    <t>kumulativno prethodna godina:</t>
  </si>
  <si>
    <t>tekuće razdoblje prethodne godine:</t>
  </si>
  <si>
    <t>Kontrola provjerava: ako postoji barem jedna emisija redovnih dionica tada one mogu imati najmanju i najveću cijenu na uređenom tržištu, isto tako i za povlaštene. Ako postoji najmanja, mora postojati i najveća cijena dionica, a najmanja cijena dionica ne može biti veća od najveće.</t>
  </si>
  <si>
    <t>Ako društvo ima više emisija i redovnih i povlaštenih dionica, podaci o svakoj emisiji dionica upisuju se na prvo slobodno mjesto za tu vrstu dionica, tj. ako je društvo izdalo 2 emisije redovnih dionica i nakon toga emisiju povlaštenih, ova emisija povlaštenih upisuje se u prvi red kao prva emisija povlaštenih dionica.</t>
  </si>
  <si>
    <t>U Bilanci pozicija UKUPNO AKTIVA mora biti jednaka poziciji UKUPNO PASIVA u obje kolone podataka</t>
  </si>
  <si>
    <t>Korčulanska 3e</t>
  </si>
  <si>
    <t>Zagrebu</t>
  </si>
  <si>
    <r>
      <t xml:space="preserve">Podatak pod </t>
    </r>
    <r>
      <rPr>
        <b/>
        <sz val="10"/>
        <color indexed="56"/>
        <rFont val="Arial"/>
        <family val="0"/>
      </rPr>
      <t xml:space="preserve">Neizvjesnosti </t>
    </r>
    <r>
      <rPr>
        <sz val="10"/>
        <color indexed="56"/>
        <rFont val="Arial"/>
        <family val="0"/>
      </rPr>
      <t>obuhvaća opis značajnijih slučajeva kod kojih postoji neizvjesnost naplate danih kredita ili mogućih budućih troškova, uz komentar uprave s obzirom na prethodno i promatrano tromjesečje te na buduće razdoblje u kojem bi navedeni slučajevi mogli imati veći značaj za poslovanje dioničkog društva.</t>
    </r>
  </si>
  <si>
    <r>
      <t xml:space="preserve">Podatak pod </t>
    </r>
    <r>
      <rPr>
        <b/>
        <sz val="10"/>
        <color indexed="56"/>
        <rFont val="Arial"/>
        <family val="0"/>
      </rPr>
      <t>Rezultati poslovanja</t>
    </r>
    <r>
      <rPr>
        <sz val="10"/>
        <color indexed="56"/>
        <rFont val="Arial"/>
        <family val="0"/>
      </rPr>
      <t xml:space="preserve"> obuhvaća komentar uprave o financijskom i poslovnom rezultatu u promatranom tromjesečju i kumulativnom razdoblju u usporedbi s istim razdobljem prethodne godine.</t>
    </r>
  </si>
  <si>
    <r>
      <t xml:space="preserve">Podatak pod </t>
    </r>
    <r>
      <rPr>
        <b/>
        <sz val="10"/>
        <color indexed="56"/>
        <rFont val="Arial"/>
        <family val="0"/>
      </rPr>
      <t>Prihodi po djelatnostima</t>
    </r>
    <r>
      <rPr>
        <sz val="10"/>
        <color indexed="56"/>
        <rFont val="Arial"/>
        <family val="0"/>
      </rPr>
      <t xml:space="preserve"> obuhvaća analizu planiranih i ostvarenih prihoda po skupinama komitenata i po vrsti posla dioničkog društva za promatrano tromjesečje, uz navođenje razloga za eventualna odstupanja.</t>
    </r>
  </si>
  <si>
    <r>
      <t xml:space="preserve">Podatak pod </t>
    </r>
    <r>
      <rPr>
        <b/>
        <sz val="10"/>
        <color indexed="56"/>
        <rFont val="Arial"/>
        <family val="0"/>
      </rPr>
      <t>Opis proizvoda i/ili usluga</t>
    </r>
    <r>
      <rPr>
        <sz val="10"/>
        <color indexed="56"/>
        <rFont val="Arial"/>
        <family val="0"/>
      </rPr>
      <t xml:space="preserve"> obuhvaća popis osnovnih proizvoda ili usluga te opis planiranog uvođenja novih proizvoda ili usluga.</t>
    </r>
  </si>
  <si>
    <r>
      <t xml:space="preserve">Podatak pod </t>
    </r>
    <r>
      <rPr>
        <b/>
        <sz val="10"/>
        <color indexed="56"/>
        <rFont val="Arial"/>
        <family val="0"/>
      </rPr>
      <t>Operativni i ostali troškovi</t>
    </r>
    <r>
      <rPr>
        <sz val="10"/>
        <color indexed="56"/>
        <rFont val="Arial"/>
        <family val="0"/>
      </rPr>
      <t xml:space="preserve"> obuhvaća kratku analizu strukture troškova te analizu ostvarenih i planiranih troškova u promatranom tromjesečju i kumulativnom razdoblju u usporedbi s istim razdobljem prethodne godine.</t>
    </r>
  </si>
  <si>
    <r>
      <t xml:space="preserve">Podatak pod </t>
    </r>
    <r>
      <rPr>
        <b/>
        <sz val="10"/>
        <color indexed="56"/>
        <rFont val="Arial"/>
        <family val="0"/>
      </rPr>
      <t>Dobit ili gubitak</t>
    </r>
    <r>
      <rPr>
        <sz val="10"/>
        <color indexed="56"/>
        <rFont val="Arial"/>
        <family val="0"/>
      </rPr>
      <t xml:space="preserve"> obuhvaća komentar ostvarene dobiti/gubitka za promatrano tromjesečje u usporedbi sa istim razdobljem prethodne godine odnosno sa prethodnim tromjesečjem te u usporedbi s planiranim za promatrano tromjesečje.</t>
    </r>
  </si>
  <si>
    <r>
      <t xml:space="preserve">Podatak pod </t>
    </r>
    <r>
      <rPr>
        <b/>
        <sz val="10"/>
        <color indexed="56"/>
        <rFont val="Arial"/>
        <family val="0"/>
      </rPr>
      <t>Likvidnost</t>
    </r>
    <r>
      <rPr>
        <sz val="10"/>
        <color indexed="56"/>
        <rFont val="Arial"/>
        <family val="0"/>
      </rPr>
      <t xml:space="preserve"> obuhvaća komentar uprave o poslovanju dioničkog društva s obzirom na problematiku likvidnosti i solventnosti, kako u tekućem tromjesečju, tako i u budućim razdobljima.</t>
    </r>
  </si>
  <si>
    <r>
      <t xml:space="preserve">Podatak pod </t>
    </r>
    <r>
      <rPr>
        <b/>
        <sz val="10"/>
        <color indexed="56"/>
        <rFont val="Arial"/>
        <family val="0"/>
      </rPr>
      <t>Promjene računovodstvenih politika</t>
    </r>
    <r>
      <rPr>
        <sz val="10"/>
        <color indexed="56"/>
        <rFont val="Arial"/>
        <family val="0"/>
      </rPr>
      <t xml:space="preserve"> obuhvaća komentar uprave o svim značajnijim promjenama računovodstvenih politika u tekućem tromjesečju koje imaju bilo kakav utjecaj na sastavljanje i objavljivanje financijskih izvješća.</t>
    </r>
  </si>
  <si>
    <r>
      <t xml:space="preserve">Podatak pod </t>
    </r>
    <r>
      <rPr>
        <b/>
        <sz val="10"/>
        <color indexed="56"/>
        <rFont val="Arial"/>
        <family val="0"/>
      </rPr>
      <t xml:space="preserve">Pravna pitanja </t>
    </r>
    <r>
      <rPr>
        <sz val="10"/>
        <color indexed="56"/>
        <rFont val="Arial"/>
        <family val="0"/>
      </rPr>
      <t>obuhvaća komentar uprave o važnijim sudskim sporovima u kojima dioničko društvo sudjeluje kao tužitelj ili tuženik i njihovom značaju za poslovanje dioničkog društva.</t>
    </r>
  </si>
  <si>
    <r>
      <t xml:space="preserve">Podatak pod </t>
    </r>
    <r>
      <rPr>
        <b/>
        <sz val="10"/>
        <color indexed="56"/>
        <rFont val="Arial"/>
        <family val="0"/>
      </rPr>
      <t>Ostale napomene</t>
    </r>
    <r>
      <rPr>
        <sz val="10"/>
        <color indexed="56"/>
        <rFont val="Arial"/>
        <family val="0"/>
      </rPr>
      <t xml:space="preserve"> obuhvaća komentar uprave o ostalim značajnijim događajima koji nisu komentirani u prethodnim pozicijama.</t>
    </r>
  </si>
  <si>
    <t>107</t>
  </si>
  <si>
    <t>U Tablici F sve pozicije moraju biti popunjene, ako nema nikakvih komentara uprave za neku stavku ili nema pojava tada to treba upisati.</t>
  </si>
  <si>
    <t>kumulativno tekuća godina:</t>
  </si>
  <si>
    <t>31.12. preth. godine:</t>
  </si>
  <si>
    <t>tekuće razdoblje tekuće godine:</t>
  </si>
  <si>
    <t>povećanje:</t>
  </si>
  <si>
    <t>Novčani tok - novac i ekvivalenti novca na kraju razdoblja:</t>
  </si>
  <si>
    <t>smanjenje:</t>
  </si>
  <si>
    <t>isto razdoblje prethodne godine:</t>
  </si>
  <si>
    <t>U</t>
  </si>
  <si>
    <t>dana:</t>
  </si>
  <si>
    <t>Zakonski predstavnik društva</t>
  </si>
  <si>
    <t>Osobe za kontakt</t>
  </si>
  <si>
    <t>tel.</t>
  </si>
  <si>
    <t>M.P.</t>
  </si>
  <si>
    <t>Sjedište i poslovna adresa (poštanski broj, mjesto, ulica i broj):</t>
  </si>
  <si>
    <t>Podaci o predsjedniku i članovima uprave</t>
  </si>
  <si>
    <t>Ime i prezime</t>
  </si>
  <si>
    <t>Datum rođenja</t>
  </si>
  <si>
    <t>Podaci o prebivalištu</t>
  </si>
  <si>
    <t>Mjesto</t>
  </si>
  <si>
    <t>Adresa (ulica i broj)</t>
  </si>
  <si>
    <t>Predsjednik:</t>
  </si>
  <si>
    <t>1. član:</t>
  </si>
  <si>
    <t>2. član:</t>
  </si>
  <si>
    <t>3. član:</t>
  </si>
  <si>
    <t>4. član:</t>
  </si>
  <si>
    <t>5. član:</t>
  </si>
  <si>
    <t>6. član:</t>
  </si>
  <si>
    <t>7. član:</t>
  </si>
  <si>
    <t>8. član:</t>
  </si>
  <si>
    <t>9. član:</t>
  </si>
  <si>
    <t>10. član:</t>
  </si>
  <si>
    <t>Prokurista:</t>
  </si>
  <si>
    <t>Podaci o predsjedniku i članovima nadzornog odbora</t>
  </si>
  <si>
    <t>11. član:</t>
  </si>
  <si>
    <t>12. član:</t>
  </si>
  <si>
    <t>13. član:</t>
  </si>
  <si>
    <t>14. član:</t>
  </si>
  <si>
    <t>15. član:</t>
  </si>
  <si>
    <t>Matični broj (MB):</t>
  </si>
  <si>
    <t>Za razdoblje:</t>
  </si>
  <si>
    <t>Podaci o dioničarima i dionicama</t>
  </si>
  <si>
    <t>Broj dioničara na zadnji dan tromjesečja:</t>
  </si>
  <si>
    <t>Deset najvećih dioničara:</t>
  </si>
  <si>
    <t>Ime i prezime / tvrtka</t>
  </si>
  <si>
    <t>Adresa prebivališta / poslovna adresa
(mjesto, ulica i broj)</t>
  </si>
  <si>
    <t>Podaci o dionicama</t>
  </si>
  <si>
    <t>broj dionica</t>
  </si>
  <si>
    <t>postotak</t>
  </si>
  <si>
    <t>10.</t>
  </si>
  <si>
    <t>Ukupan iznos temeljnog kapitala:</t>
  </si>
  <si>
    <t>Vlastite dionice u temeljnom kapitalu:</t>
  </si>
  <si>
    <t>Emisije dionica i oznake emisija</t>
  </si>
  <si>
    <t>Redni broj emisije</t>
  </si>
  <si>
    <t>Redovne dionice</t>
  </si>
  <si>
    <t>Povlaštene dionice</t>
  </si>
  <si>
    <t>Oznaka emisije</t>
  </si>
  <si>
    <t>Nominalna vrijednost dionice</t>
  </si>
  <si>
    <t>Broj dionica</t>
  </si>
  <si>
    <t>Šest najvažnijih subjekata konsolidacije ako je izvješće konsolidirano</t>
  </si>
  <si>
    <t>Matični
broj (MB):</t>
  </si>
  <si>
    <t>Tvrtka konsolidacije</t>
  </si>
  <si>
    <t>Sjedište (mjesto)</t>
  </si>
  <si>
    <t>Poslovna adresa (ulica i broj)</t>
  </si>
  <si>
    <t>Revizorska kuća koja je 
revidirala zadnje izvješće:</t>
  </si>
  <si>
    <t>tvrtka:</t>
  </si>
  <si>
    <t>sjedište i poslovna adresa:</t>
  </si>
  <si>
    <t xml:space="preserve">Burza ili uređeno javno tržišta i kotacije u koju su uvrštene dionice </t>
  </si>
  <si>
    <t>Naziv burze ili uređenog javnog tržišta</t>
  </si>
  <si>
    <t>Naziv kotacije</t>
  </si>
  <si>
    <t>Cijene dionica ako se njima trguje na burzi ili uređenom javnom tržištu</t>
  </si>
  <si>
    <t>Najniža</t>
  </si>
  <si>
    <t>Najviša</t>
  </si>
  <si>
    <t>u prethodnom tromjesečju:</t>
  </si>
  <si>
    <t>u tekućem tromjesečju:</t>
  </si>
  <si>
    <t>Isto razdoblje prethodne godine</t>
  </si>
  <si>
    <t>Tekuća godina</t>
  </si>
  <si>
    <t>za tromjesečje</t>
  </si>
  <si>
    <t>kumulat. kroz godinu</t>
  </si>
  <si>
    <t>Tržišna kapitalizacija u tisućama kuna ako se dionicama trguje na burzi ili uređenom javnom tržištu:</t>
  </si>
  <si>
    <t>Isplaćena dividenda po dionici u posljednje tri godine (postotak nominalne vrijednosti dionice)</t>
  </si>
  <si>
    <t>Za prethodnu godinu</t>
  </si>
  <si>
    <t>Prije 2 godine</t>
  </si>
  <si>
    <t>Prije 3 godine</t>
  </si>
  <si>
    <t>- po redovnoj dionici</t>
  </si>
  <si>
    <t>- po povlaštenoj dionici</t>
  </si>
  <si>
    <t>(iznosi u tisućama kn)</t>
  </si>
  <si>
    <t>Pozicija</t>
  </si>
  <si>
    <t>AOP</t>
  </si>
  <si>
    <t>31. 12. prethodne godine</t>
  </si>
  <si>
    <t>Zadnji dan tekućeg razdoblja</t>
  </si>
  <si>
    <t>Upisani kapital</t>
  </si>
  <si>
    <t>Rezerve**</t>
  </si>
  <si>
    <t>** U rezerve se uključuju sve rezerve i zadržana dobit/gubitak te sve ostale pozicije kapitala i rezervi koje nisu drugdje uključene</t>
  </si>
  <si>
    <t>Prethodna godina</t>
  </si>
  <si>
    <t>Kumulativno</t>
  </si>
  <si>
    <t>Tromjesečje</t>
  </si>
  <si>
    <t>Troškovi osoblja</t>
  </si>
  <si>
    <t>Porez na dobit</t>
  </si>
  <si>
    <t>Tekuće razdoblje</t>
  </si>
  <si>
    <t>Dobit / gubitak nakon poreza</t>
  </si>
  <si>
    <t>Amortizacija</t>
  </si>
  <si>
    <t xml:space="preserve">Kupnja materijalne i nematerijalne dugotrajne imovine </t>
  </si>
  <si>
    <t>Isplaćene dividende</t>
  </si>
  <si>
    <t>Povećanje kapitala novom emisijom dionica</t>
  </si>
  <si>
    <t>* Kod AOP pozicija koje umanjuju novčani tok upisuju se s negativnim predznakom</t>
  </si>
  <si>
    <t>Premije na emitirane dionice</t>
  </si>
  <si>
    <t>Rezerve</t>
  </si>
  <si>
    <t>Vlastite dionice</t>
  </si>
  <si>
    <t>Zadržana dobit ili preneseni gubitak*</t>
  </si>
  <si>
    <t>Dobit ili gubitak telućeg razdoblja *</t>
  </si>
  <si>
    <t>Dividende</t>
  </si>
  <si>
    <t>a) revalorizacija nekretnina postrojenja i opreme</t>
  </si>
  <si>
    <t>b) revalorizacija ulaganja</t>
  </si>
  <si>
    <t>c) ostala revalorizacija</t>
  </si>
  <si>
    <t>Ispravak temeljnih pogreški</t>
  </si>
  <si>
    <t>Tečajne razlike s naslova neto ulaganja u inozemni subjekt</t>
  </si>
  <si>
    <t>Promjene računovodstvenih politika</t>
  </si>
  <si>
    <t>KOLONA1</t>
  </si>
  <si>
    <t>KOLONA2</t>
  </si>
  <si>
    <t>KOLONA3</t>
  </si>
  <si>
    <t>KOLONA4</t>
  </si>
  <si>
    <t>KONTBR</t>
  </si>
  <si>
    <t>NAZPOLJA</t>
  </si>
  <si>
    <t>RAZDOBLJE</t>
  </si>
  <si>
    <t>BROJVR</t>
  </si>
  <si>
    <t>TEKSTVR</t>
  </si>
  <si>
    <t>MATBROJ</t>
  </si>
  <si>
    <t>MATREGS</t>
  </si>
  <si>
    <t>KONS</t>
  </si>
  <si>
    <t>MJESTO</t>
  </si>
  <si>
    <t>-</t>
  </si>
  <si>
    <t>WEB</t>
  </si>
  <si>
    <t>EMAIL</t>
  </si>
  <si>
    <t>VLAST</t>
  </si>
  <si>
    <t>ZIRO</t>
  </si>
  <si>
    <t>BANKA</t>
  </si>
  <si>
    <t>UPR00_IME</t>
  </si>
  <si>
    <t>UPR00_DATUM</t>
  </si>
  <si>
    <t>UPR00_MJESTO</t>
  </si>
  <si>
    <t>UPR00_ADRESA</t>
  </si>
  <si>
    <t>UPR01_DATUM</t>
  </si>
  <si>
    <t>UPR01_MJESTO</t>
  </si>
  <si>
    <t>UPR01_ADRESA</t>
  </si>
  <si>
    <t>UPR01_IME</t>
  </si>
  <si>
    <t>UPR02_DATUM</t>
  </si>
  <si>
    <t>UPR02_MJESTO</t>
  </si>
  <si>
    <t>UPR02_ADRESA</t>
  </si>
  <si>
    <t>UPR02_IME</t>
  </si>
  <si>
    <t>UPR03_DATUM</t>
  </si>
  <si>
    <t>UPR03_MJESTO</t>
  </si>
  <si>
    <t>UPR03_ADRESA</t>
  </si>
  <si>
    <t>UPR03_IME</t>
  </si>
  <si>
    <t>UPR04_DATUM</t>
  </si>
  <si>
    <t>UPR04_MJESTO</t>
  </si>
  <si>
    <t>UPR04_ADRESA</t>
  </si>
  <si>
    <t>UPR04_IME</t>
  </si>
  <si>
    <t>UPR05_DATUM</t>
  </si>
  <si>
    <t>UPR05_MJESTO</t>
  </si>
  <si>
    <t>UPR05_ADRESA</t>
  </si>
  <si>
    <t>UPR05_IME</t>
  </si>
  <si>
    <t>UPR06_MJESTO</t>
  </si>
  <si>
    <t>UPR06_ADRESA</t>
  </si>
  <si>
    <t>UPR06_DATUM</t>
  </si>
  <si>
    <t>UPR06_IME</t>
  </si>
  <si>
    <t>UPR07_DATUM</t>
  </si>
  <si>
    <t>UPR07_MJESTO</t>
  </si>
  <si>
    <t>UPR07_ADRESA</t>
  </si>
  <si>
    <t>UPR07_IME</t>
  </si>
  <si>
    <t>UPR08_DATUM</t>
  </si>
  <si>
    <t>UPR08_MJESTO</t>
  </si>
  <si>
    <t>UPR08_ADRESA</t>
  </si>
  <si>
    <t>UPR08_IME</t>
  </si>
  <si>
    <t>UPR09_DATUM</t>
  </si>
  <si>
    <t>UPR09_MJESTO</t>
  </si>
  <si>
    <t>UPR09_ADRESA</t>
  </si>
  <si>
    <t>UPR09_IME</t>
  </si>
  <si>
    <t>UPR10_DATUM</t>
  </si>
  <si>
    <t>UPR10_MJESTO</t>
  </si>
  <si>
    <t>UPR10_ADRESA</t>
  </si>
  <si>
    <t>UPR10_IME</t>
  </si>
  <si>
    <t>UPR11_DATUM</t>
  </si>
  <si>
    <t>Pri utvrđivanju osnovice poreza na dobit za određeno tromjesečje dioničko društvo treba biti dosljedno, kako bi se porezno terećenje za pojedino tromjesečje što preciznije alociralo. Zarada po dionici za kumulativno razdoblje tekuće godine izračunava se jednako kao i zarada po dionici za promatrano tromjesečje, s time da se uzima sveukupno razdoblje od početka financijske godine do kraja posljednjeg tromjesečja.</t>
  </si>
  <si>
    <t>UPR11_MJESTO</t>
  </si>
  <si>
    <t>UPR11_ADRESA</t>
  </si>
  <si>
    <t>UPR11_IME</t>
  </si>
  <si>
    <t>NADZ00_DATUM</t>
  </si>
  <si>
    <t>NADZ00_MJESTO</t>
  </si>
  <si>
    <t>NADZ00_ADRESA</t>
  </si>
  <si>
    <t>NADZ01_IME</t>
  </si>
  <si>
    <t>NADZ01_DATUM</t>
  </si>
  <si>
    <t>NADZ01_MJESTO</t>
  </si>
  <si>
    <t>NADZ01_ADRESA</t>
  </si>
  <si>
    <t>NADZ02_IME</t>
  </si>
  <si>
    <t>NADZ02_DATUM</t>
  </si>
  <si>
    <t>NADZ02_MJESTO</t>
  </si>
  <si>
    <t>NADZ02_ADRESA</t>
  </si>
  <si>
    <t>NADZ03_IME</t>
  </si>
  <si>
    <t>NADZ03_DATUM</t>
  </si>
  <si>
    <t>NADZ03_MJESTO</t>
  </si>
  <si>
    <t>NADZ03_ADRESA</t>
  </si>
  <si>
    <t>NADZ04_IME</t>
  </si>
  <si>
    <t>NADZ04_DATUM</t>
  </si>
  <si>
    <t>NADZ04_MJESTO</t>
  </si>
  <si>
    <t>NADZ04_ADRESA</t>
  </si>
  <si>
    <t>NADZ05_IME</t>
  </si>
  <si>
    <t>NADZ05_DATUM</t>
  </si>
  <si>
    <t>NADZ05_MJESTO</t>
  </si>
  <si>
    <t>NADZ05_ADRESA</t>
  </si>
  <si>
    <t>NADZ06_IME</t>
  </si>
  <si>
    <t>NADZ06_DATUM</t>
  </si>
  <si>
    <t>NADZ06_MJESTO</t>
  </si>
  <si>
    <t>NADZ06_ADRESA</t>
  </si>
  <si>
    <t>NADZ07_IME</t>
  </si>
  <si>
    <t>NADZ07_DATUM</t>
  </si>
  <si>
    <t>NADZ07_MJESTO</t>
  </si>
  <si>
    <t>NADZ07_ADRESA</t>
  </si>
  <si>
    <t>NADZ08_IME</t>
  </si>
  <si>
    <t>NADZ08_DATUM</t>
  </si>
  <si>
    <t>NADZ08_MJESTO</t>
  </si>
  <si>
    <t>NADZ08_ADRESA</t>
  </si>
  <si>
    <t>NADZ09_IME</t>
  </si>
  <si>
    <t>NADZ09_DATUM</t>
  </si>
  <si>
    <t>NADZ09_MJESTO</t>
  </si>
  <si>
    <t>NADZ09_ADRESA</t>
  </si>
  <si>
    <t>NADZ10_IME</t>
  </si>
  <si>
    <t>NADZ10_DATUM</t>
  </si>
  <si>
    <t>NADZ10_MJESTO</t>
  </si>
  <si>
    <t>NADZ10_ADRESA</t>
  </si>
  <si>
    <t>NADZ11_IME</t>
  </si>
  <si>
    <t>NADZ11_DATUM</t>
  </si>
  <si>
    <t>NADZ11_MJESTO</t>
  </si>
  <si>
    <t>NADZ11_ADRESA</t>
  </si>
  <si>
    <t>NADZ00_IME</t>
  </si>
  <si>
    <t>NADZ15_DATUM</t>
  </si>
  <si>
    <t>NADZ15_MJESTO</t>
  </si>
  <si>
    <t>NADZ15_ADRESA</t>
  </si>
  <si>
    <t>NADZ15_IME</t>
  </si>
  <si>
    <t>NADZ14_IME</t>
  </si>
  <si>
    <t>NADZ14_DATUM</t>
  </si>
  <si>
    <t>NADZ14_MJESTO</t>
  </si>
  <si>
    <t>NADZ14_ADRESA</t>
  </si>
  <si>
    <t>NADZ13_IME</t>
  </si>
  <si>
    <t>NADZ13_DATUM</t>
  </si>
  <si>
    <t>NADZ13_MJESTO</t>
  </si>
  <si>
    <t>NADZ13_ADRESA</t>
  </si>
  <si>
    <t>NADZ12_IME</t>
  </si>
  <si>
    <t>TVRTKA</t>
  </si>
  <si>
    <t>HPT</t>
  </si>
  <si>
    <t>ULICA</t>
  </si>
  <si>
    <t>TEL</t>
  </si>
  <si>
    <t>TFX</t>
  </si>
  <si>
    <t>PODR</t>
  </si>
  <si>
    <t>DAT_OSN</t>
  </si>
  <si>
    <t>SIF_DJEL</t>
  </si>
  <si>
    <t>OP_DJEL</t>
  </si>
  <si>
    <t>BROJ_DJ</t>
  </si>
  <si>
    <t>TEM_KAP</t>
  </si>
  <si>
    <t>NADZ12_DATUM</t>
  </si>
  <si>
    <t>NADZ12_MJESTO</t>
  </si>
  <si>
    <t>NADZ12_ADRESA</t>
  </si>
  <si>
    <t>BROJ_DIONICARA</t>
  </si>
  <si>
    <t>Uprava društva mora imati barem jednog člana / predsjednika, obavezan je upis svih podataka o njemu.</t>
  </si>
  <si>
    <t>O svakom od članova Uprave i prokuristi moraju biti upisani svi traženi podaci (prezime i ime, datum rođenja, mjesto i adresa).</t>
  </si>
  <si>
    <t>DA</t>
  </si>
  <si>
    <t>1853872</t>
  </si>
  <si>
    <t>Ingra-Gradnja d.o.o.</t>
  </si>
  <si>
    <t>A.von Humboldta 4b</t>
  </si>
  <si>
    <t>Broj dioničara i Ukupan iznos temeljnog kapitala društva moraju biti upisani i veći od nule.</t>
  </si>
  <si>
    <t>Ako postoji Nadzorni odbor i upisani su njegovi članovi, svakom od članova Nadzornog odbora moraju biti upisani svi traženi podaci (prezime i ime, datum rođenja, mjesto i adresa).</t>
  </si>
  <si>
    <t>Zavisno od ukupnog broja dioničara, ako ih je manje od deset, treba ih sve navesti na listi dioničara bez obzira koliko ih ima, a ako ih je 10 ili više, obavezan je upis svih deset najvećih. Dioničare treba navesti u padajućem redoslijedu od najvećeg prema najmanjem po broju i postotku dionica u vlasništvu.</t>
  </si>
  <si>
    <t>Kontrole su zadovoljene:</t>
  </si>
  <si>
    <t>Subjekti konsolidacije (ako postoje), moraju biti upisani bez preskakanja rednih brojeva.</t>
  </si>
</sst>
</file>

<file path=xl/styles.xml><?xml version="1.0" encoding="utf-8"?>
<styleSheet xmlns="http://schemas.openxmlformats.org/spreadsheetml/2006/main">
  <numFmts count="24">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000"/>
    <numFmt numFmtId="165" formatCode="#,##0&quot;kn&quot;;\-#,##0&quot;kn&quot;"/>
    <numFmt numFmtId="166" formatCode="#,##0&quot;kn&quot;;[Red]\-#,##0&quot;kn&quot;"/>
    <numFmt numFmtId="167" formatCode="#,##0.00&quot;kn&quot;;\-#,##0.00&quot;kn&quot;"/>
    <numFmt numFmtId="168" formatCode="#,##0.00&quot;kn&quot;;[Red]\-#,##0.00&quot;kn&quot;"/>
    <numFmt numFmtId="169" formatCode="_-* #,##0&quot;kn&quot;_-;\-* #,##0&quot;kn&quot;_-;_-* &quot;-&quot;&quot;kn&quot;_-;_-@_-"/>
    <numFmt numFmtId="170" formatCode="_-* #,##0_k_n_-;\-* #,##0_k_n_-;_-* &quot;-&quot;_k_n_-;_-@_-"/>
    <numFmt numFmtId="171" formatCode="_-* #,##0.00&quot;kn&quot;_-;\-* #,##0.00&quot;kn&quot;_-;_-* &quot;-&quot;??&quot;kn&quot;_-;_-@_-"/>
    <numFmt numFmtId="172" formatCode="_-* #,##0.00_k_n_-;\-* #,##0.00_k_n_-;_-* &quot;-&quot;??_k_n_-;_-@_-"/>
    <numFmt numFmtId="173" formatCode="_(* #,##0.00_);_(* \(#,##0.00\);_(* &quot;-&quot;??_);_(@_)"/>
    <numFmt numFmtId="174" formatCode="_(* #,##0_);_(* \(#,##0\);_(* &quot;-&quot;_);_(@_)"/>
    <numFmt numFmtId="175" formatCode="_(&quot;$&quot;* #,##0.00_);_(&quot;$&quot;* \(#,##0.00\);_(&quot;$&quot;* &quot;-&quot;??_);_(@_)"/>
    <numFmt numFmtId="176" formatCode="_(&quot;$&quot;* #,##0_);_(&quot;$&quot;* \(#,##0\);_(&quot;$&quot;* &quot;-&quot;_);_(@_)"/>
    <numFmt numFmtId="177" formatCode="#,##0.00&quot; kn&quot;;\-#,##0.00&quot; kn&quot;"/>
    <numFmt numFmtId="178" formatCode="0.0000000000"/>
    <numFmt numFmtId="179" formatCode="00"/>
  </numFmts>
  <fonts count="32">
    <font>
      <sz val="10"/>
      <name val="Arial"/>
      <family val="0"/>
    </font>
    <font>
      <b/>
      <sz val="14"/>
      <name val="Arial"/>
      <family val="2"/>
    </font>
    <font>
      <sz val="12"/>
      <name val="Arial"/>
      <family val="2"/>
    </font>
    <font>
      <b/>
      <sz val="14"/>
      <color indexed="12"/>
      <name val="Arial"/>
      <family val="2"/>
    </font>
    <font>
      <b/>
      <sz val="12"/>
      <name val="Arial"/>
      <family val="2"/>
    </font>
    <font>
      <b/>
      <sz val="10"/>
      <name val="Arial"/>
      <family val="2"/>
    </font>
    <font>
      <b/>
      <sz val="12"/>
      <color indexed="12"/>
      <name val="Arial"/>
      <family val="2"/>
    </font>
    <font>
      <sz val="12"/>
      <color indexed="12"/>
      <name val="Arial"/>
      <family val="2"/>
    </font>
    <font>
      <b/>
      <sz val="10"/>
      <color indexed="12"/>
      <name val="Arial"/>
      <family val="2"/>
    </font>
    <font>
      <sz val="10"/>
      <color indexed="12"/>
      <name val="Arial"/>
      <family val="2"/>
    </font>
    <font>
      <b/>
      <sz val="9"/>
      <name val="Arial"/>
      <family val="2"/>
    </font>
    <font>
      <sz val="9"/>
      <name val="Arial"/>
      <family val="2"/>
    </font>
    <font>
      <sz val="11"/>
      <name val="Arial"/>
      <family val="2"/>
    </font>
    <font>
      <b/>
      <sz val="9"/>
      <color indexed="12"/>
      <name val="Arial"/>
      <family val="2"/>
    </font>
    <font>
      <sz val="9"/>
      <color indexed="12"/>
      <name val="Arial"/>
      <family val="2"/>
    </font>
    <font>
      <sz val="8"/>
      <name val="Arial"/>
      <family val="2"/>
    </font>
    <font>
      <b/>
      <sz val="11"/>
      <name val="Arial"/>
      <family val="2"/>
    </font>
    <font>
      <b/>
      <sz val="10"/>
      <color indexed="10"/>
      <name val="Arial"/>
      <family val="2"/>
    </font>
    <font>
      <b/>
      <sz val="8"/>
      <name val="Arial"/>
      <family val="2"/>
    </font>
    <font>
      <b/>
      <sz val="10"/>
      <name val="Arial CE"/>
      <family val="2"/>
    </font>
    <font>
      <sz val="10"/>
      <name val="Arial CE"/>
      <family val="2"/>
    </font>
    <font>
      <b/>
      <sz val="13.5"/>
      <color indexed="12"/>
      <name val="Arial"/>
      <family val="2"/>
    </font>
    <font>
      <i/>
      <sz val="10"/>
      <name val="Arial"/>
      <family val="2"/>
    </font>
    <font>
      <b/>
      <sz val="8"/>
      <name val="Tahoma"/>
      <family val="0"/>
    </font>
    <font>
      <sz val="8"/>
      <name val="Tahoma"/>
      <family val="0"/>
    </font>
    <font>
      <b/>
      <sz val="8"/>
      <color indexed="22"/>
      <name val="Arial"/>
      <family val="2"/>
    </font>
    <font>
      <b/>
      <sz val="12"/>
      <color indexed="10"/>
      <name val="Arial"/>
      <family val="2"/>
    </font>
    <font>
      <b/>
      <sz val="14"/>
      <color indexed="9"/>
      <name val="Arial"/>
      <family val="2"/>
    </font>
    <font>
      <b/>
      <sz val="8"/>
      <color indexed="9"/>
      <name val="Arial"/>
      <family val="2"/>
    </font>
    <font>
      <sz val="10"/>
      <color indexed="9"/>
      <name val="Arial"/>
      <family val="2"/>
    </font>
    <font>
      <sz val="10"/>
      <color indexed="56"/>
      <name val="Arial"/>
      <family val="0"/>
    </font>
    <font>
      <b/>
      <sz val="10"/>
      <color indexed="56"/>
      <name val="Arial"/>
      <family val="0"/>
    </font>
  </fonts>
  <fills count="7">
    <fill>
      <patternFill/>
    </fill>
    <fill>
      <patternFill patternType="gray125"/>
    </fill>
    <fill>
      <patternFill patternType="solid">
        <fgColor indexed="26"/>
        <bgColor indexed="64"/>
      </patternFill>
    </fill>
    <fill>
      <patternFill patternType="solid">
        <fgColor indexed="9"/>
        <bgColor indexed="64"/>
      </patternFill>
    </fill>
    <fill>
      <patternFill patternType="solid">
        <fgColor indexed="27"/>
        <bgColor indexed="64"/>
      </patternFill>
    </fill>
    <fill>
      <patternFill patternType="solid">
        <fgColor indexed="22"/>
        <bgColor indexed="64"/>
      </patternFill>
    </fill>
    <fill>
      <patternFill patternType="solid">
        <fgColor indexed="56"/>
        <bgColor indexed="64"/>
      </patternFill>
    </fill>
  </fills>
  <borders count="28">
    <border>
      <left/>
      <right/>
      <top/>
      <bottom/>
      <diagonal/>
    </border>
    <border>
      <left style="thin"/>
      <right>
        <color indexed="63"/>
      </right>
      <top style="thin"/>
      <bottom style="thin"/>
    </border>
    <border>
      <left>
        <color indexed="63"/>
      </left>
      <right style="thin"/>
      <top style="thin"/>
      <bottom style="thin"/>
    </border>
    <border>
      <left style="thin"/>
      <right style="thin"/>
      <top style="thin"/>
      <bottom style="thin"/>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style="thin"/>
    </border>
    <border>
      <left>
        <color indexed="63"/>
      </left>
      <right>
        <color indexed="63"/>
      </right>
      <top>
        <color indexed="63"/>
      </top>
      <bottom style="thin"/>
    </border>
    <border>
      <left style="hair"/>
      <right style="hair"/>
      <top>
        <color indexed="63"/>
      </top>
      <bottom style="hair"/>
    </border>
    <border>
      <left>
        <color indexed="63"/>
      </left>
      <right style="hair"/>
      <top>
        <color indexed="63"/>
      </top>
      <bottom>
        <color indexed="63"/>
      </bottom>
    </border>
    <border>
      <left style="hair"/>
      <right>
        <color indexed="63"/>
      </right>
      <top>
        <color indexed="63"/>
      </top>
      <bottom>
        <color indexed="63"/>
      </bottom>
    </border>
    <border>
      <left style="hair"/>
      <right style="hair"/>
      <top style="hair"/>
      <bottom style="hair"/>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hair"/>
      <top style="hair"/>
      <bottom style="hair"/>
    </border>
    <border>
      <left style="thin"/>
      <right style="hair"/>
      <top style="thin"/>
      <bottom style="thin"/>
    </border>
    <border>
      <left style="hair"/>
      <right style="thin"/>
      <top style="thin"/>
      <bottom style="thin"/>
    </border>
    <border>
      <left>
        <color indexed="63"/>
      </left>
      <right>
        <color indexed="63"/>
      </right>
      <top style="thin"/>
      <bottom style="thin"/>
    </border>
    <border>
      <left style="thin"/>
      <right style="thin"/>
      <top style="thin"/>
      <bottom>
        <color indexed="63"/>
      </bottom>
    </border>
    <border>
      <left>
        <color indexed="63"/>
      </left>
      <right>
        <color indexed="63"/>
      </right>
      <top style="hair"/>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style="hair"/>
      <bottom style="hair"/>
    </border>
    <border>
      <left style="hair"/>
      <right style="hair"/>
      <top style="thin"/>
      <bottom style="thin"/>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0" fillId="0" borderId="0">
      <alignment/>
      <protection/>
    </xf>
    <xf numFmtId="9" fontId="0" fillId="0" borderId="0" applyFont="0" applyFill="0" applyBorder="0" applyAlignment="0" applyProtection="0"/>
  </cellStyleXfs>
  <cellXfs count="420">
    <xf numFmtId="0" fontId="0" fillId="0" borderId="0" xfId="0" applyAlignment="1">
      <alignment/>
    </xf>
    <xf numFmtId="0" fontId="2" fillId="0" borderId="0" xfId="0" applyNumberFormat="1" applyFont="1" applyAlignment="1" applyProtection="1">
      <alignment vertical="center"/>
      <protection/>
    </xf>
    <xf numFmtId="0" fontId="3" fillId="0" borderId="0" xfId="0" applyNumberFormat="1" applyFont="1" applyAlignment="1" applyProtection="1">
      <alignment horizontal="left" vertical="center"/>
      <protection/>
    </xf>
    <xf numFmtId="0" fontId="4" fillId="0" borderId="0" xfId="0" applyNumberFormat="1" applyFont="1" applyAlignment="1" applyProtection="1">
      <alignment horizontal="right" vertical="center"/>
      <protection/>
    </xf>
    <xf numFmtId="0" fontId="5" fillId="0" borderId="0" xfId="0" applyFont="1" applyAlignment="1">
      <alignment horizontal="right" vertical="center"/>
    </xf>
    <xf numFmtId="0" fontId="1" fillId="0" borderId="0" xfId="0" applyNumberFormat="1" applyFont="1" applyAlignment="1" applyProtection="1">
      <alignment vertical="center"/>
      <protection/>
    </xf>
    <xf numFmtId="0" fontId="2" fillId="0" borderId="0" xfId="0" applyNumberFormat="1" applyFont="1" applyAlignment="1" applyProtection="1">
      <alignment horizontal="right" vertical="center"/>
      <protection/>
    </xf>
    <xf numFmtId="0" fontId="5" fillId="0" borderId="0" xfId="0" applyNumberFormat="1" applyFont="1" applyAlignment="1" applyProtection="1">
      <alignment horizontal="right" vertical="center"/>
      <protection/>
    </xf>
    <xf numFmtId="0" fontId="0" fillId="0" borderId="0" xfId="0" applyNumberFormat="1" applyAlignment="1" applyProtection="1">
      <alignment horizontal="right" vertical="center"/>
      <protection/>
    </xf>
    <xf numFmtId="0" fontId="5" fillId="0" borderId="0" xfId="0" applyNumberFormat="1" applyFont="1" applyBorder="1" applyAlignment="1" applyProtection="1">
      <alignment horizontal="right" vertical="center"/>
      <protection/>
    </xf>
    <xf numFmtId="0" fontId="2" fillId="0" borderId="0" xfId="0" applyNumberFormat="1" applyFont="1" applyBorder="1" applyAlignment="1" applyProtection="1">
      <alignment horizontal="right" vertical="center" wrapText="1"/>
      <protection/>
    </xf>
    <xf numFmtId="0" fontId="2" fillId="0" borderId="0" xfId="0" applyNumberFormat="1" applyFont="1" applyBorder="1" applyAlignment="1" applyProtection="1">
      <alignment vertical="center"/>
      <protection/>
    </xf>
    <xf numFmtId="0" fontId="2" fillId="0" borderId="0" xfId="0" applyNumberFormat="1" applyFont="1" applyBorder="1" applyAlignment="1" applyProtection="1">
      <alignment horizontal="right" vertical="center"/>
      <protection/>
    </xf>
    <xf numFmtId="0" fontId="0" fillId="0" borderId="0" xfId="0" applyNumberFormat="1" applyBorder="1" applyAlignment="1" applyProtection="1">
      <alignment horizontal="right" vertical="center"/>
      <protection/>
    </xf>
    <xf numFmtId="0" fontId="2" fillId="0" borderId="0" xfId="0" applyNumberFormat="1" applyFont="1" applyFill="1" applyBorder="1" applyAlignment="1" applyProtection="1">
      <alignment horizontal="center" vertical="center"/>
      <protection/>
    </xf>
    <xf numFmtId="0" fontId="0" fillId="0" borderId="0" xfId="0" applyNumberFormat="1" applyFill="1" applyBorder="1" applyAlignment="1" applyProtection="1">
      <alignment horizontal="left" vertical="center"/>
      <protection/>
    </xf>
    <xf numFmtId="0" fontId="5" fillId="0" borderId="0" xfId="0" applyNumberFormat="1" applyFont="1" applyFill="1" applyBorder="1" applyAlignment="1" applyProtection="1">
      <alignment vertical="center"/>
      <protection/>
    </xf>
    <xf numFmtId="0" fontId="2" fillId="0" borderId="0" xfId="0" applyNumberFormat="1" applyFont="1" applyFill="1" applyAlignment="1" applyProtection="1">
      <alignment vertical="center"/>
      <protection/>
    </xf>
    <xf numFmtId="14" fontId="8" fillId="0" borderId="0" xfId="0" applyNumberFormat="1" applyFont="1" applyFill="1" applyBorder="1" applyAlignment="1" applyProtection="1">
      <alignment horizontal="center" vertical="center" shrinkToFit="1"/>
      <protection/>
    </xf>
    <xf numFmtId="0" fontId="12" fillId="0" borderId="0" xfId="0" applyNumberFormat="1" applyFont="1" applyBorder="1" applyAlignment="1" applyProtection="1">
      <alignment horizontal="right" vertical="center"/>
      <protection/>
    </xf>
    <xf numFmtId="0" fontId="5" fillId="0" borderId="0" xfId="0" applyNumberFormat="1" applyFont="1" applyAlignment="1" applyProtection="1">
      <alignment horizontal="center" vertical="center" wrapText="1"/>
      <protection/>
    </xf>
    <xf numFmtId="0" fontId="4" fillId="0" borderId="0" xfId="0" applyNumberFormat="1" applyFont="1" applyAlignment="1" applyProtection="1">
      <alignment vertical="center"/>
      <protection/>
    </xf>
    <xf numFmtId="0" fontId="5" fillId="0" borderId="0" xfId="0" applyNumberFormat="1" applyFont="1" applyFill="1" applyBorder="1" applyAlignment="1" applyProtection="1">
      <alignment horizontal="center" vertical="center"/>
      <protection/>
    </xf>
    <xf numFmtId="0" fontId="0" fillId="0" borderId="0" xfId="0" applyAlignment="1">
      <alignment vertical="center"/>
    </xf>
    <xf numFmtId="0" fontId="5" fillId="0" borderId="1" xfId="0" applyNumberFormat="1" applyFont="1" applyFill="1" applyBorder="1" applyAlignment="1" applyProtection="1">
      <alignment horizontal="center" vertical="center"/>
      <protection/>
    </xf>
    <xf numFmtId="0" fontId="5" fillId="0" borderId="2" xfId="0" applyNumberFormat="1" applyFont="1" applyFill="1" applyBorder="1" applyAlignment="1" applyProtection="1">
      <alignment horizontal="center" vertical="center"/>
      <protection/>
    </xf>
    <xf numFmtId="0" fontId="2" fillId="0" borderId="2" xfId="0" applyNumberFormat="1" applyFont="1" applyFill="1" applyBorder="1" applyAlignment="1" applyProtection="1">
      <alignment horizontal="center" vertical="center"/>
      <protection/>
    </xf>
    <xf numFmtId="0" fontId="5" fillId="0" borderId="3" xfId="0" applyNumberFormat="1" applyFont="1" applyFill="1" applyBorder="1" applyAlignment="1" applyProtection="1">
      <alignment horizontal="center" vertical="center"/>
      <protection/>
    </xf>
    <xf numFmtId="0" fontId="5" fillId="0" borderId="0" xfId="0" applyNumberFormat="1" applyFont="1" applyFill="1" applyBorder="1" applyAlignment="1" applyProtection="1">
      <alignment horizontal="left" vertical="center"/>
      <protection/>
    </xf>
    <xf numFmtId="0" fontId="13" fillId="0" borderId="4" xfId="0" applyNumberFormat="1" applyFont="1" applyFill="1" applyBorder="1" applyAlignment="1" applyProtection="1">
      <alignment horizontal="right" vertical="center"/>
      <protection/>
    </xf>
    <xf numFmtId="0" fontId="14" fillId="0" borderId="4" xfId="0" applyNumberFormat="1" applyFont="1" applyFill="1" applyBorder="1" applyAlignment="1" applyProtection="1">
      <alignment horizontal="right" vertical="center"/>
      <protection/>
    </xf>
    <xf numFmtId="0" fontId="13" fillId="0" borderId="5" xfId="0" applyNumberFormat="1" applyFont="1" applyFill="1" applyBorder="1" applyAlignment="1" applyProtection="1">
      <alignment horizontal="center" vertical="center"/>
      <protection/>
    </xf>
    <xf numFmtId="0" fontId="13" fillId="0" borderId="6" xfId="0" applyNumberFormat="1" applyFont="1" applyFill="1" applyBorder="1" applyAlignment="1" applyProtection="1">
      <alignment horizontal="center" vertical="center"/>
      <protection/>
    </xf>
    <xf numFmtId="0" fontId="14" fillId="0" borderId="6" xfId="0" applyNumberFormat="1" applyFont="1" applyFill="1" applyBorder="1" applyAlignment="1" applyProtection="1">
      <alignment horizontal="center" vertical="center"/>
      <protection/>
    </xf>
    <xf numFmtId="0" fontId="13" fillId="0" borderId="7" xfId="0" applyNumberFormat="1" applyFont="1" applyFill="1" applyBorder="1" applyAlignment="1" applyProtection="1">
      <alignment horizontal="center" vertical="center"/>
      <protection/>
    </xf>
    <xf numFmtId="0" fontId="2" fillId="0" borderId="0" xfId="0" applyNumberFormat="1" applyFont="1" applyFill="1" applyBorder="1" applyAlignment="1" applyProtection="1">
      <alignment vertical="center"/>
      <protection/>
    </xf>
    <xf numFmtId="0" fontId="5" fillId="0" borderId="0" xfId="0" applyNumberFormat="1" applyFont="1" applyFill="1" applyBorder="1" applyAlignment="1" applyProtection="1">
      <alignment horizontal="right" vertical="center"/>
      <protection/>
    </xf>
    <xf numFmtId="0" fontId="8" fillId="0" borderId="0" xfId="0" applyFont="1" applyBorder="1" applyAlignment="1">
      <alignment vertical="top"/>
    </xf>
    <xf numFmtId="0" fontId="0" fillId="0" borderId="0" xfId="0" applyNumberFormat="1" applyFont="1" applyAlignment="1" applyProtection="1">
      <alignment horizontal="right" vertical="center"/>
      <protection/>
    </xf>
    <xf numFmtId="0" fontId="8" fillId="0" borderId="0" xfId="0" applyNumberFormat="1" applyFont="1" applyAlignment="1" applyProtection="1">
      <alignment vertical="center"/>
      <protection/>
    </xf>
    <xf numFmtId="0" fontId="5" fillId="0" borderId="0" xfId="0" applyNumberFormat="1" applyFont="1" applyBorder="1" applyAlignment="1" applyProtection="1">
      <alignment horizontal="left" vertical="center"/>
      <protection/>
    </xf>
    <xf numFmtId="0" fontId="0" fillId="0" borderId="0" xfId="0" applyNumberFormat="1" applyFont="1" applyBorder="1" applyAlignment="1" applyProtection="1">
      <alignment horizontal="right" vertical="center"/>
      <protection/>
    </xf>
    <xf numFmtId="0" fontId="5" fillId="0" borderId="0" xfId="0" applyNumberFormat="1" applyFont="1" applyBorder="1" applyAlignment="1" applyProtection="1">
      <alignment horizontal="center" vertical="center"/>
      <protection/>
    </xf>
    <xf numFmtId="0" fontId="8" fillId="0" borderId="0" xfId="0" applyNumberFormat="1" applyFont="1" applyBorder="1" applyAlignment="1" applyProtection="1">
      <alignment horizontal="left" vertical="center"/>
      <protection/>
    </xf>
    <xf numFmtId="0" fontId="8" fillId="0" borderId="0" xfId="0" applyNumberFormat="1" applyFont="1" applyBorder="1" applyAlignment="1" applyProtection="1">
      <alignment horizontal="center" vertical="center"/>
      <protection/>
    </xf>
    <xf numFmtId="0" fontId="0" fillId="0" borderId="0" xfId="0" applyNumberFormat="1" applyFont="1" applyFill="1" applyBorder="1" applyAlignment="1" applyProtection="1">
      <alignment horizontal="right" vertical="center"/>
      <protection/>
    </xf>
    <xf numFmtId="0" fontId="0" fillId="0" borderId="0" xfId="0" applyNumberFormat="1" applyFill="1" applyBorder="1" applyAlignment="1" applyProtection="1">
      <alignment horizontal="right" vertical="center"/>
      <protection/>
    </xf>
    <xf numFmtId="0" fontId="5" fillId="0" borderId="0" xfId="0" applyNumberFormat="1" applyFont="1" applyFill="1" applyBorder="1" applyAlignment="1" applyProtection="1">
      <alignment horizontal="center" vertical="center" shrinkToFit="1"/>
      <protection/>
    </xf>
    <xf numFmtId="0" fontId="5" fillId="0" borderId="0" xfId="0" applyNumberFormat="1" applyFont="1" applyFill="1" applyBorder="1" applyAlignment="1" applyProtection="1">
      <alignment horizontal="left"/>
      <protection/>
    </xf>
    <xf numFmtId="0" fontId="16" fillId="0" borderId="0" xfId="0" applyNumberFormat="1" applyFont="1" applyFill="1" applyBorder="1" applyAlignment="1" applyProtection="1">
      <alignment horizontal="right" vertical="center"/>
      <protection/>
    </xf>
    <xf numFmtId="0" fontId="2" fillId="0" borderId="0" xfId="0" applyNumberFormat="1" applyFont="1" applyFill="1" applyBorder="1" applyAlignment="1" applyProtection="1">
      <alignment horizontal="right" vertical="center"/>
      <protection/>
    </xf>
    <xf numFmtId="0" fontId="5" fillId="0" borderId="0" xfId="0" applyNumberFormat="1" applyFont="1" applyFill="1" applyBorder="1" applyAlignment="1" applyProtection="1" quotePrefix="1">
      <alignment horizontal="right" vertical="center"/>
      <protection/>
    </xf>
    <xf numFmtId="0" fontId="2" fillId="0" borderId="0" xfId="0" applyNumberFormat="1" applyFont="1" applyAlignment="1" applyProtection="1">
      <alignment horizontal="center" vertical="center"/>
      <protection/>
    </xf>
    <xf numFmtId="0" fontId="2" fillId="0" borderId="0" xfId="0" applyNumberFormat="1" applyFont="1" applyAlignment="1" applyProtection="1">
      <alignment horizontal="center" vertical="center" wrapText="1"/>
      <protection/>
    </xf>
    <xf numFmtId="0" fontId="2" fillId="0" borderId="8" xfId="0" applyNumberFormat="1" applyFont="1" applyBorder="1" applyAlignment="1" applyProtection="1">
      <alignment vertical="center"/>
      <protection/>
    </xf>
    <xf numFmtId="0" fontId="2" fillId="0" borderId="0" xfId="0" applyFont="1" applyAlignment="1" applyProtection="1">
      <alignment vertical="center"/>
      <protection/>
    </xf>
    <xf numFmtId="0" fontId="3" fillId="0" borderId="0" xfId="0" applyFont="1" applyAlignment="1" applyProtection="1">
      <alignment horizontal="left" vertical="center"/>
      <protection/>
    </xf>
    <xf numFmtId="0" fontId="0" fillId="0" borderId="0" xfId="0" applyBorder="1" applyAlignment="1" applyProtection="1">
      <alignment vertical="center" wrapText="1"/>
      <protection/>
    </xf>
    <xf numFmtId="0" fontId="1" fillId="0" borderId="0" xfId="0" applyFont="1" applyAlignment="1" applyProtection="1">
      <alignment vertical="center"/>
      <protection/>
    </xf>
    <xf numFmtId="0" fontId="2" fillId="0" borderId="0" xfId="0" applyFont="1" applyAlignment="1" applyProtection="1">
      <alignment horizontal="right" vertical="center"/>
      <protection/>
    </xf>
    <xf numFmtId="0" fontId="5" fillId="0" borderId="0" xfId="0" applyFont="1" applyAlignment="1" applyProtection="1">
      <alignment horizontal="right" vertical="center"/>
      <protection/>
    </xf>
    <xf numFmtId="49" fontId="5" fillId="2" borderId="9" xfId="0" applyNumberFormat="1" applyFont="1" applyFill="1" applyBorder="1" applyAlignment="1" applyProtection="1">
      <alignment horizontal="center" vertical="center"/>
      <protection locked="0"/>
    </xf>
    <xf numFmtId="0" fontId="0" fillId="0" borderId="0" xfId="0" applyAlignment="1" applyProtection="1">
      <alignment horizontal="right" vertical="center"/>
      <protection/>
    </xf>
    <xf numFmtId="0" fontId="0" fillId="0" borderId="0" xfId="0" applyAlignment="1" applyProtection="1">
      <alignment horizontal="right" vertical="center" wrapText="1"/>
      <protection/>
    </xf>
    <xf numFmtId="0" fontId="5" fillId="0" borderId="0" xfId="0" applyFont="1" applyBorder="1" applyAlignment="1" applyProtection="1">
      <alignment horizontal="right" vertical="center"/>
      <protection/>
    </xf>
    <xf numFmtId="49" fontId="5" fillId="2" borderId="9" xfId="0" applyNumberFormat="1" applyFont="1" applyFill="1" applyBorder="1" applyAlignment="1" applyProtection="1">
      <alignment horizontal="center" vertical="center" wrapText="1"/>
      <protection locked="0"/>
    </xf>
    <xf numFmtId="0" fontId="2" fillId="0" borderId="0" xfId="0" applyFont="1" applyBorder="1" applyAlignment="1" applyProtection="1">
      <alignment horizontal="right" vertical="center" wrapText="1"/>
      <protection/>
    </xf>
    <xf numFmtId="1" fontId="5" fillId="2" borderId="9" xfId="0" applyNumberFormat="1" applyFont="1" applyFill="1" applyBorder="1" applyAlignment="1" applyProtection="1">
      <alignment horizontal="center" vertical="center" wrapText="1"/>
      <protection locked="0"/>
    </xf>
    <xf numFmtId="0" fontId="5" fillId="0" borderId="0" xfId="0" applyFont="1" applyAlignment="1" applyProtection="1">
      <alignment vertical="center"/>
      <protection/>
    </xf>
    <xf numFmtId="0" fontId="2" fillId="0" borderId="0" xfId="0" applyFont="1" applyBorder="1" applyAlignment="1" applyProtection="1">
      <alignment horizontal="right" vertical="center"/>
      <protection/>
    </xf>
    <xf numFmtId="0" fontId="2" fillId="0" borderId="0" xfId="0" applyFont="1" applyFill="1" applyBorder="1" applyAlignment="1" applyProtection="1">
      <alignment vertical="center" wrapText="1"/>
      <protection/>
    </xf>
    <xf numFmtId="0" fontId="0" fillId="0" borderId="0" xfId="0" applyFill="1" applyBorder="1" applyAlignment="1" applyProtection="1">
      <alignment vertical="center" wrapText="1"/>
      <protection/>
    </xf>
    <xf numFmtId="0" fontId="2" fillId="0" borderId="0" xfId="0" applyFont="1" applyFill="1" applyAlignment="1" applyProtection="1">
      <alignment vertical="center"/>
      <protection/>
    </xf>
    <xf numFmtId="0" fontId="2" fillId="0" borderId="0" xfId="0" applyFont="1" applyBorder="1" applyAlignment="1" applyProtection="1">
      <alignment vertical="center"/>
      <protection/>
    </xf>
    <xf numFmtId="0" fontId="0" fillId="0" borderId="0" xfId="0" applyBorder="1" applyAlignment="1" applyProtection="1">
      <alignment horizontal="right" vertical="center"/>
      <protection/>
    </xf>
    <xf numFmtId="0" fontId="2" fillId="0" borderId="0" xfId="0" applyFont="1" applyFill="1" applyBorder="1" applyAlignment="1" applyProtection="1">
      <alignment horizontal="center" vertical="center"/>
      <protection/>
    </xf>
    <xf numFmtId="49" fontId="0" fillId="0" borderId="0" xfId="0" applyNumberFormat="1" applyFill="1" applyBorder="1" applyAlignment="1" applyProtection="1">
      <alignment horizontal="left" vertical="center"/>
      <protection/>
    </xf>
    <xf numFmtId="0" fontId="5" fillId="0" borderId="0" xfId="0" applyFont="1" applyFill="1" applyBorder="1" applyAlignment="1" applyProtection="1">
      <alignment vertical="center"/>
      <protection/>
    </xf>
    <xf numFmtId="14" fontId="5" fillId="2" borderId="9" xfId="0" applyNumberFormat="1" applyFont="1" applyFill="1" applyBorder="1" applyAlignment="1" applyProtection="1">
      <alignment horizontal="center" vertical="center" shrinkToFit="1"/>
      <protection locked="0"/>
    </xf>
    <xf numFmtId="0" fontId="2" fillId="0" borderId="0" xfId="0" applyFont="1" applyFill="1" applyBorder="1" applyAlignment="1" applyProtection="1">
      <alignment vertical="center"/>
      <protection/>
    </xf>
    <xf numFmtId="3" fontId="5" fillId="2" borderId="9" xfId="0" applyNumberFormat="1" applyFont="1" applyFill="1" applyBorder="1" applyAlignment="1" applyProtection="1">
      <alignment horizontal="center" vertical="center" shrinkToFit="1"/>
      <protection locked="0"/>
    </xf>
    <xf numFmtId="3" fontId="5" fillId="2" borderId="9" xfId="0" applyNumberFormat="1" applyFont="1" applyFill="1" applyBorder="1" applyAlignment="1" applyProtection="1">
      <alignment horizontal="center" vertical="center" wrapText="1"/>
      <protection locked="0"/>
    </xf>
    <xf numFmtId="0" fontId="12" fillId="0" borderId="0" xfId="0" applyFont="1" applyBorder="1" applyAlignment="1" applyProtection="1">
      <alignment horizontal="right" vertical="center"/>
      <protection/>
    </xf>
    <xf numFmtId="0" fontId="2" fillId="0" borderId="10" xfId="0" applyFont="1" applyBorder="1" applyAlignment="1" applyProtection="1">
      <alignment horizontal="right" vertical="center"/>
      <protection/>
    </xf>
    <xf numFmtId="0" fontId="12" fillId="0" borderId="11" xfId="0" applyFont="1" applyBorder="1" applyAlignment="1" applyProtection="1">
      <alignment horizontal="right" vertical="center"/>
      <protection/>
    </xf>
    <xf numFmtId="0" fontId="2" fillId="0" borderId="0" xfId="0" applyFont="1" applyFill="1" applyBorder="1" applyAlignment="1" applyProtection="1">
      <alignment horizontal="right" vertical="center"/>
      <protection/>
    </xf>
    <xf numFmtId="0" fontId="2" fillId="0" borderId="10" xfId="0" applyFont="1" applyFill="1" applyBorder="1" applyAlignment="1" applyProtection="1">
      <alignment horizontal="right" vertical="center"/>
      <protection/>
    </xf>
    <xf numFmtId="0" fontId="4" fillId="0" borderId="0" xfId="0" applyFont="1" applyAlignment="1" applyProtection="1">
      <alignment/>
      <protection/>
    </xf>
    <xf numFmtId="0" fontId="4" fillId="0" borderId="0" xfId="0" applyFont="1" applyAlignment="1" applyProtection="1">
      <alignment vertical="center"/>
      <protection/>
    </xf>
    <xf numFmtId="0" fontId="5" fillId="0" borderId="12" xfId="0" applyFont="1" applyBorder="1" applyAlignment="1" applyProtection="1">
      <alignment horizontal="center" vertical="center"/>
      <protection/>
    </xf>
    <xf numFmtId="0" fontId="0" fillId="0" borderId="0" xfId="0" applyAlignment="1" applyProtection="1">
      <alignment vertical="center"/>
      <protection/>
    </xf>
    <xf numFmtId="0" fontId="5" fillId="0" borderId="0" xfId="0" applyFont="1" applyBorder="1" applyAlignment="1" applyProtection="1">
      <alignment horizontal="center" vertical="center"/>
      <protection/>
    </xf>
    <xf numFmtId="0" fontId="5" fillId="0" borderId="0" xfId="0" applyFont="1" applyAlignment="1" applyProtection="1">
      <alignment horizontal="center" vertical="center" shrinkToFit="1"/>
      <protection/>
    </xf>
    <xf numFmtId="0" fontId="5" fillId="0" borderId="0" xfId="0" applyFont="1" applyBorder="1" applyAlignment="1" applyProtection="1">
      <alignment vertical="center"/>
      <protection/>
    </xf>
    <xf numFmtId="0" fontId="2" fillId="0" borderId="0" xfId="0" applyFont="1" applyAlignment="1" applyProtection="1">
      <alignment horizontal="center" vertical="center"/>
      <protection/>
    </xf>
    <xf numFmtId="14" fontId="5" fillId="2" borderId="9" xfId="0" applyNumberFormat="1" applyFont="1" applyFill="1" applyBorder="1" applyAlignment="1" applyProtection="1">
      <alignment vertical="center"/>
      <protection locked="0"/>
    </xf>
    <xf numFmtId="0" fontId="5" fillId="0" borderId="13" xfId="0" applyFont="1" applyBorder="1" applyAlignment="1" applyProtection="1">
      <alignment/>
      <protection/>
    </xf>
    <xf numFmtId="0" fontId="5" fillId="0" borderId="14" xfId="0" applyFont="1" applyBorder="1" applyAlignment="1" applyProtection="1">
      <alignment horizontal="right"/>
      <protection/>
    </xf>
    <xf numFmtId="0" fontId="17" fillId="0" borderId="14" xfId="0" applyFont="1" applyBorder="1" applyAlignment="1" applyProtection="1">
      <alignment horizontal="left"/>
      <protection/>
    </xf>
    <xf numFmtId="0" fontId="0" fillId="0" borderId="14" xfId="0" applyBorder="1" applyAlignment="1" applyProtection="1">
      <alignment horizontal="left"/>
      <protection/>
    </xf>
    <xf numFmtId="0" fontId="0" fillId="0" borderId="4" xfId="0" applyBorder="1" applyAlignment="1" applyProtection="1">
      <alignment horizontal="left"/>
      <protection/>
    </xf>
    <xf numFmtId="0" fontId="2" fillId="0" borderId="15" xfId="0" applyFont="1" applyBorder="1" applyAlignment="1" applyProtection="1">
      <alignment vertical="center"/>
      <protection/>
    </xf>
    <xf numFmtId="0" fontId="2" fillId="0" borderId="16" xfId="0" applyFont="1" applyBorder="1" applyAlignment="1" applyProtection="1">
      <alignment vertical="center"/>
      <protection/>
    </xf>
    <xf numFmtId="0" fontId="5" fillId="0" borderId="5" xfId="0" applyFont="1" applyBorder="1" applyAlignment="1" applyProtection="1">
      <alignment vertical="top"/>
      <protection/>
    </xf>
    <xf numFmtId="0" fontId="5" fillId="0" borderId="8" xfId="0" applyFont="1" applyBorder="1" applyAlignment="1" applyProtection="1">
      <alignment horizontal="right" vertical="top"/>
      <protection/>
    </xf>
    <xf numFmtId="0" fontId="17" fillId="0" borderId="8" xfId="0" applyFont="1" applyBorder="1" applyAlignment="1" applyProtection="1">
      <alignment horizontal="left" vertical="top"/>
      <protection/>
    </xf>
    <xf numFmtId="0" fontId="5" fillId="0" borderId="8" xfId="0" applyFont="1" applyBorder="1" applyAlignment="1" applyProtection="1">
      <alignment vertical="top"/>
      <protection/>
    </xf>
    <xf numFmtId="0" fontId="17" fillId="0" borderId="6" xfId="0" applyFont="1" applyBorder="1" applyAlignment="1" applyProtection="1">
      <alignment horizontal="left" vertical="top"/>
      <protection/>
    </xf>
    <xf numFmtId="0" fontId="5" fillId="0" borderId="6" xfId="0" applyFont="1" applyBorder="1" applyAlignment="1" applyProtection="1">
      <alignment vertical="top"/>
      <protection/>
    </xf>
    <xf numFmtId="0" fontId="0" fillId="0" borderId="0" xfId="0" applyBorder="1" applyAlignment="1" applyProtection="1">
      <alignment vertical="center"/>
      <protection/>
    </xf>
    <xf numFmtId="0" fontId="5" fillId="0" borderId="0" xfId="0" applyFont="1" applyAlignment="1" applyProtection="1">
      <alignment horizontal="center" vertical="center" wrapText="1"/>
      <protection/>
    </xf>
    <xf numFmtId="0" fontId="5" fillId="0" borderId="0" xfId="0" applyFont="1" applyAlignment="1" applyProtection="1">
      <alignment horizontal="center" vertical="center"/>
      <protection/>
    </xf>
    <xf numFmtId="3" fontId="5" fillId="2" borderId="9" xfId="0" applyNumberFormat="1" applyFont="1" applyFill="1" applyBorder="1" applyAlignment="1" applyProtection="1">
      <alignment vertical="center" wrapText="1"/>
      <protection locked="0"/>
    </xf>
    <xf numFmtId="4" fontId="5" fillId="2" borderId="9" xfId="0" applyNumberFormat="1" applyFont="1" applyFill="1" applyBorder="1" applyAlignment="1" applyProtection="1">
      <alignment horizontal="right" vertical="center"/>
      <protection locked="0"/>
    </xf>
    <xf numFmtId="3" fontId="2" fillId="0" borderId="0" xfId="0" applyNumberFormat="1" applyFont="1" applyAlignment="1" applyProtection="1">
      <alignment vertical="center"/>
      <protection/>
    </xf>
    <xf numFmtId="0" fontId="4" fillId="0" borderId="10" xfId="0" applyFont="1" applyBorder="1" applyAlignment="1" applyProtection="1">
      <alignment horizontal="left" vertical="center" wrapText="1"/>
      <protection/>
    </xf>
    <xf numFmtId="0" fontId="0" fillId="0" borderId="10" xfId="0" applyBorder="1" applyAlignment="1" applyProtection="1">
      <alignment horizontal="left" vertical="center"/>
      <protection/>
    </xf>
    <xf numFmtId="0" fontId="5" fillId="0" borderId="17" xfId="0" applyFont="1" applyBorder="1" applyAlignment="1" applyProtection="1">
      <alignment horizontal="center" vertical="center"/>
      <protection/>
    </xf>
    <xf numFmtId="0" fontId="5" fillId="0" borderId="12" xfId="0" applyFont="1" applyBorder="1" applyAlignment="1" applyProtection="1">
      <alignment horizontal="center" vertical="center" shrinkToFit="1"/>
      <protection/>
    </xf>
    <xf numFmtId="0" fontId="0" fillId="0" borderId="0" xfId="0" applyFill="1" applyBorder="1" applyAlignment="1" applyProtection="1">
      <alignment vertical="center"/>
      <protection/>
    </xf>
    <xf numFmtId="0" fontId="5" fillId="0" borderId="0" xfId="0" applyFont="1" applyFill="1" applyBorder="1" applyAlignment="1" applyProtection="1">
      <alignment vertical="center" wrapText="1"/>
      <protection/>
    </xf>
    <xf numFmtId="4" fontId="2" fillId="0" borderId="0" xfId="0" applyNumberFormat="1" applyFont="1" applyAlignment="1" applyProtection="1">
      <alignment vertical="center"/>
      <protection/>
    </xf>
    <xf numFmtId="0" fontId="4" fillId="0" borderId="0" xfId="0" applyFont="1" applyAlignment="1" applyProtection="1">
      <alignment horizontal="left"/>
      <protection/>
    </xf>
    <xf numFmtId="0" fontId="4" fillId="0" borderId="0" xfId="0" applyFont="1" applyAlignment="1" applyProtection="1">
      <alignment horizontal="left" vertical="center"/>
      <protection/>
    </xf>
    <xf numFmtId="0" fontId="11" fillId="0" borderId="0" xfId="0" applyFont="1" applyAlignment="1" applyProtection="1">
      <alignment horizontal="left"/>
      <protection/>
    </xf>
    <xf numFmtId="0" fontId="2" fillId="0" borderId="0" xfId="0" applyFont="1" applyAlignment="1" applyProtection="1">
      <alignment horizontal="right" vertical="center" wrapText="1"/>
      <protection/>
    </xf>
    <xf numFmtId="0" fontId="5" fillId="0" borderId="0" xfId="0" applyFont="1" applyAlignment="1" applyProtection="1">
      <alignment/>
      <protection/>
    </xf>
    <xf numFmtId="0" fontId="5" fillId="0" borderId="0" xfId="0" applyFont="1" applyBorder="1" applyAlignment="1" applyProtection="1">
      <alignment horizontal="left" vertical="center"/>
      <protection/>
    </xf>
    <xf numFmtId="0" fontId="5" fillId="0" borderId="0" xfId="0" applyFont="1" applyBorder="1" applyAlignment="1" applyProtection="1">
      <alignment horizontal="left"/>
      <protection/>
    </xf>
    <xf numFmtId="0" fontId="16" fillId="0" borderId="0" xfId="0" applyFont="1" applyAlignment="1" applyProtection="1">
      <alignment horizontal="right" vertical="center"/>
      <protection/>
    </xf>
    <xf numFmtId="0" fontId="5" fillId="0" borderId="0" xfId="0" applyFont="1" applyAlignment="1" applyProtection="1" quotePrefix="1">
      <alignment horizontal="right" vertical="center"/>
      <protection/>
    </xf>
    <xf numFmtId="0" fontId="6" fillId="0" borderId="0" xfId="0" applyFont="1" applyAlignment="1">
      <alignment vertical="center"/>
    </xf>
    <xf numFmtId="0" fontId="5" fillId="0" borderId="3" xfId="0" applyFont="1" applyBorder="1" applyAlignment="1">
      <alignment horizontal="center" vertical="center" shrinkToFit="1"/>
    </xf>
    <xf numFmtId="0" fontId="5" fillId="0" borderId="18" xfId="0" applyFont="1" applyBorder="1" applyAlignment="1">
      <alignment horizontal="center" vertical="center" shrinkToFit="1"/>
    </xf>
    <xf numFmtId="0" fontId="5" fillId="0" borderId="19" xfId="0" applyFont="1" applyBorder="1" applyAlignment="1">
      <alignment horizontal="center" vertical="center" shrinkToFit="1"/>
    </xf>
    <xf numFmtId="0" fontId="0" fillId="0" borderId="0" xfId="0" applyAlignment="1">
      <alignment horizontal="center" vertical="center"/>
    </xf>
    <xf numFmtId="164" fontId="5" fillId="0" borderId="3" xfId="19" applyNumberFormat="1" applyFont="1" applyFill="1" applyBorder="1" applyAlignment="1" applyProtection="1">
      <alignment horizontal="center" vertical="center"/>
      <protection/>
    </xf>
    <xf numFmtId="0" fontId="0" fillId="0" borderId="0" xfId="0" applyFont="1" applyFill="1" applyAlignment="1">
      <alignment vertical="center"/>
    </xf>
    <xf numFmtId="0" fontId="0" fillId="3" borderId="1" xfId="19" applyFont="1" applyFill="1" applyBorder="1" applyAlignment="1">
      <alignment vertical="center"/>
      <protection/>
    </xf>
    <xf numFmtId="0" fontId="5" fillId="3" borderId="1" xfId="19" applyFont="1" applyFill="1" applyBorder="1" applyAlignment="1">
      <alignment horizontal="left" vertical="center"/>
      <protection/>
    </xf>
    <xf numFmtId="0" fontId="5" fillId="3" borderId="20" xfId="19" applyFont="1" applyFill="1" applyBorder="1" applyAlignment="1">
      <alignment horizontal="left" vertical="center"/>
      <protection/>
    </xf>
    <xf numFmtId="0" fontId="0" fillId="0" borderId="20" xfId="0" applyBorder="1" applyAlignment="1">
      <alignment vertical="center"/>
    </xf>
    <xf numFmtId="0" fontId="0" fillId="0" borderId="2" xfId="0" applyBorder="1" applyAlignment="1">
      <alignment vertical="center"/>
    </xf>
    <xf numFmtId="0" fontId="19" fillId="3" borderId="20" xfId="19" applyFont="1" applyFill="1" applyBorder="1" applyAlignment="1">
      <alignment vertical="center"/>
      <protection/>
    </xf>
    <xf numFmtId="0" fontId="20" fillId="0" borderId="0" xfId="19" applyFont="1" applyFill="1" applyProtection="1">
      <alignment/>
      <protection/>
    </xf>
    <xf numFmtId="0" fontId="5" fillId="0" borderId="21" xfId="0" applyFont="1" applyBorder="1" applyAlignment="1">
      <alignment horizontal="center" vertical="center" shrinkToFit="1"/>
    </xf>
    <xf numFmtId="164" fontId="5" fillId="0" borderId="3" xfId="19" applyNumberFormat="1" applyFont="1" applyFill="1" applyBorder="1" applyAlignment="1" quotePrefix="1">
      <alignment horizontal="center" vertical="center"/>
      <protection/>
    </xf>
    <xf numFmtId="3" fontId="5" fillId="4" borderId="18" xfId="0" applyNumberFormat="1" applyFont="1" applyFill="1" applyBorder="1" applyAlignment="1">
      <alignment horizontal="right" vertical="center" shrinkToFit="1"/>
    </xf>
    <xf numFmtId="3" fontId="5" fillId="4" borderId="19" xfId="0" applyNumberFormat="1" applyFont="1" applyFill="1" applyBorder="1" applyAlignment="1">
      <alignment horizontal="right" vertical="center" shrinkToFit="1"/>
    </xf>
    <xf numFmtId="3" fontId="0" fillId="2" borderId="18" xfId="0" applyNumberFormat="1" applyFont="1" applyFill="1" applyBorder="1" applyAlignment="1" applyProtection="1">
      <alignment horizontal="right" vertical="center" shrinkToFit="1"/>
      <protection locked="0"/>
    </xf>
    <xf numFmtId="3" fontId="0" fillId="2" borderId="19" xfId="0" applyNumberFormat="1" applyFont="1" applyFill="1" applyBorder="1" applyAlignment="1" applyProtection="1">
      <alignment horizontal="right" vertical="center" shrinkToFit="1"/>
      <protection locked="0"/>
    </xf>
    <xf numFmtId="0" fontId="5" fillId="3" borderId="1" xfId="19" applyFont="1" applyFill="1" applyBorder="1" applyAlignment="1">
      <alignment vertical="center"/>
      <protection/>
    </xf>
    <xf numFmtId="3" fontId="5" fillId="2" borderId="18" xfId="0" applyNumberFormat="1" applyFont="1" applyFill="1" applyBorder="1" applyAlignment="1" applyProtection="1">
      <alignment horizontal="right" vertical="center" shrinkToFit="1"/>
      <protection locked="0"/>
    </xf>
    <xf numFmtId="3" fontId="5" fillId="2" borderId="19" xfId="0" applyNumberFormat="1" applyFont="1" applyFill="1" applyBorder="1" applyAlignment="1" applyProtection="1">
      <alignment horizontal="right" vertical="center" shrinkToFit="1"/>
      <protection locked="0"/>
    </xf>
    <xf numFmtId="0" fontId="11" fillId="0" borderId="0" xfId="19" applyFont="1" applyFill="1" applyBorder="1" applyAlignment="1" applyProtection="1">
      <alignment/>
      <protection/>
    </xf>
    <xf numFmtId="0" fontId="0" fillId="0" borderId="0" xfId="19" applyFont="1" applyFill="1" applyBorder="1" applyAlignment="1" applyProtection="1">
      <alignment/>
      <protection/>
    </xf>
    <xf numFmtId="0" fontId="0" fillId="0" borderId="0" xfId="0" applyFont="1" applyBorder="1" applyAlignment="1">
      <alignment/>
    </xf>
    <xf numFmtId="0" fontId="0" fillId="0" borderId="0" xfId="19" applyFont="1" applyFill="1" applyAlignment="1">
      <alignment vertical="top"/>
      <protection/>
    </xf>
    <xf numFmtId="0" fontId="0" fillId="0" borderId="0" xfId="19" applyFont="1" applyFill="1" applyAlignment="1">
      <alignment/>
      <protection/>
    </xf>
    <xf numFmtId="0" fontId="0" fillId="0" borderId="0" xfId="0" applyFont="1" applyAlignment="1">
      <alignment/>
    </xf>
    <xf numFmtId="0" fontId="21" fillId="0" borderId="0" xfId="0" applyFont="1" applyAlignment="1" applyProtection="1">
      <alignment horizontal="left" vertical="center"/>
      <protection/>
    </xf>
    <xf numFmtId="0" fontId="22" fillId="3" borderId="1" xfId="19" applyFont="1" applyFill="1" applyBorder="1" applyAlignment="1">
      <alignment vertical="center"/>
      <protection/>
    </xf>
    <xf numFmtId="0" fontId="0" fillId="0" borderId="0" xfId="19" applyFont="1" applyFill="1" applyBorder="1" applyAlignment="1">
      <alignment horizontal="left" vertical="center"/>
      <protection/>
    </xf>
    <xf numFmtId="0" fontId="5" fillId="0" borderId="0" xfId="19" applyFont="1" applyFill="1" applyBorder="1" applyAlignment="1">
      <alignment horizontal="left" vertical="center"/>
      <protection/>
    </xf>
    <xf numFmtId="0" fontId="0" fillId="0" borderId="20" xfId="19" applyFont="1" applyFill="1" applyBorder="1" applyAlignment="1">
      <alignment horizontal="left" vertical="center"/>
      <protection/>
    </xf>
    <xf numFmtId="0" fontId="2" fillId="0" borderId="20" xfId="0" applyFont="1" applyFill="1" applyBorder="1" applyAlignment="1" applyProtection="1">
      <alignment vertical="center"/>
      <protection/>
    </xf>
    <xf numFmtId="0" fontId="0" fillId="0" borderId="20" xfId="19" applyFont="1" applyFill="1" applyBorder="1" applyAlignment="1">
      <alignment horizontal="left" vertical="top"/>
      <protection/>
    </xf>
    <xf numFmtId="0" fontId="0" fillId="0" borderId="22" xfId="19" applyFont="1" applyFill="1" applyBorder="1" applyAlignment="1">
      <alignment horizontal="left" vertical="center"/>
      <protection/>
    </xf>
    <xf numFmtId="0" fontId="0" fillId="0" borderId="17" xfId="19" applyFont="1" applyFill="1" applyBorder="1" applyAlignment="1">
      <alignment horizontal="left" vertical="center"/>
      <protection/>
    </xf>
    <xf numFmtId="0" fontId="5" fillId="0" borderId="20" xfId="19" applyFont="1" applyFill="1" applyBorder="1" applyAlignment="1">
      <alignment horizontal="left" vertical="top"/>
      <protection/>
    </xf>
    <xf numFmtId="0" fontId="0" fillId="0" borderId="0" xfId="19" applyFont="1" applyFill="1" applyBorder="1" applyAlignment="1">
      <alignment horizontal="left" vertical="top"/>
      <protection/>
    </xf>
    <xf numFmtId="0" fontId="5" fillId="0" borderId="0" xfId="19" applyFont="1" applyFill="1" applyBorder="1" applyAlignment="1">
      <alignment horizontal="left" vertical="top"/>
      <protection/>
    </xf>
    <xf numFmtId="0" fontId="5" fillId="0" borderId="22" xfId="19" applyFont="1" applyFill="1" applyBorder="1" applyAlignment="1">
      <alignment horizontal="left" vertical="center"/>
      <protection/>
    </xf>
    <xf numFmtId="3" fontId="5" fillId="2" borderId="9" xfId="0" applyNumberFormat="1" applyFont="1" applyFill="1" applyBorder="1" applyAlignment="1" applyProtection="1">
      <alignment horizontal="center" vertical="center"/>
      <protection locked="0"/>
    </xf>
    <xf numFmtId="0" fontId="5" fillId="0" borderId="3" xfId="0" applyFont="1" applyBorder="1" applyAlignment="1">
      <alignment horizontal="center" vertical="center" wrapText="1" shrinkToFit="1"/>
    </xf>
    <xf numFmtId="3" fontId="0" fillId="2" borderId="3" xfId="19" applyNumberFormat="1" applyFont="1" applyFill="1" applyBorder="1" applyAlignment="1" applyProtection="1">
      <alignment horizontal="right" vertical="center" shrinkToFit="1"/>
      <protection locked="0"/>
    </xf>
    <xf numFmtId="3" fontId="0" fillId="4" borderId="3" xfId="19" applyNumberFormat="1" applyFont="1" applyFill="1" applyBorder="1" applyAlignment="1" applyProtection="1">
      <alignment horizontal="right" vertical="center" shrinkToFit="1"/>
      <protection/>
    </xf>
    <xf numFmtId="3" fontId="5" fillId="4" borderId="3" xfId="19" applyNumberFormat="1" applyFont="1" applyFill="1" applyBorder="1" applyAlignment="1" applyProtection="1">
      <alignment horizontal="right" vertical="center" shrinkToFit="1"/>
      <protection/>
    </xf>
    <xf numFmtId="49" fontId="0" fillId="0" borderId="0" xfId="0" applyNumberFormat="1" applyFont="1" applyAlignment="1">
      <alignment/>
    </xf>
    <xf numFmtId="3" fontId="0" fillId="0" borderId="0" xfId="0" applyNumberFormat="1" applyFont="1" applyAlignment="1">
      <alignment/>
    </xf>
    <xf numFmtId="0" fontId="0" fillId="0" borderId="0" xfId="0" applyNumberFormat="1" applyFont="1" applyAlignment="1">
      <alignment/>
    </xf>
    <xf numFmtId="49" fontId="0" fillId="0" borderId="0" xfId="0" applyNumberFormat="1" applyFont="1" applyFill="1" applyAlignment="1">
      <alignment/>
    </xf>
    <xf numFmtId="3" fontId="0" fillId="0" borderId="0" xfId="0" applyNumberFormat="1" applyFont="1" applyFill="1" applyAlignment="1">
      <alignment/>
    </xf>
    <xf numFmtId="0" fontId="25" fillId="0" borderId="0" xfId="0" applyFont="1" applyFill="1" applyBorder="1" applyAlignment="1" applyProtection="1">
      <alignment horizontal="right" vertical="center"/>
      <protection/>
    </xf>
    <xf numFmtId="0" fontId="0" fillId="0" borderId="0" xfId="0" applyAlignment="1">
      <alignment vertical="top"/>
    </xf>
    <xf numFmtId="0" fontId="17" fillId="5" borderId="3" xfId="0" applyFont="1" applyFill="1" applyBorder="1" applyAlignment="1">
      <alignment horizontal="center" vertical="center" wrapText="1"/>
    </xf>
    <xf numFmtId="0" fontId="0" fillId="0" borderId="18" xfId="0" applyBorder="1" applyAlignment="1">
      <alignment horizontal="center" vertical="center" wrapText="1"/>
    </xf>
    <xf numFmtId="0" fontId="0" fillId="0" borderId="19" xfId="0" applyBorder="1" applyAlignment="1">
      <alignment vertical="center" wrapText="1"/>
    </xf>
    <xf numFmtId="0" fontId="0" fillId="0" borderId="0" xfId="0" applyAlignment="1">
      <alignment horizontal="center" vertical="center" wrapText="1"/>
    </xf>
    <xf numFmtId="0" fontId="0" fillId="0" borderId="0" xfId="0" applyNumberFormat="1" applyAlignment="1">
      <alignment horizontal="center"/>
    </xf>
    <xf numFmtId="0" fontId="0" fillId="0" borderId="0" xfId="0" applyAlignment="1">
      <alignment horizontal="center"/>
    </xf>
    <xf numFmtId="49" fontId="0" fillId="0" borderId="0" xfId="0" applyNumberFormat="1" applyAlignment="1">
      <alignment horizontal="center"/>
    </xf>
    <xf numFmtId="0" fontId="0" fillId="0" borderId="18" xfId="0" applyFont="1" applyBorder="1" applyAlignment="1">
      <alignment horizontal="center" vertical="center" wrapText="1"/>
    </xf>
    <xf numFmtId="0" fontId="0" fillId="0" borderId="19" xfId="0" applyFont="1" applyBorder="1" applyAlignment="1">
      <alignment vertical="center" wrapText="1"/>
    </xf>
    <xf numFmtId="0" fontId="4" fillId="0" borderId="0" xfId="0" applyNumberFormat="1" applyFont="1" applyFill="1" applyBorder="1" applyAlignment="1" applyProtection="1">
      <alignment horizontal="right" vertical="center"/>
      <protection/>
    </xf>
    <xf numFmtId="0" fontId="26" fillId="0" borderId="0" xfId="0" applyNumberFormat="1" applyFont="1" applyFill="1" applyBorder="1" applyAlignment="1" applyProtection="1">
      <alignment horizontal="center" vertical="center"/>
      <protection/>
    </xf>
    <xf numFmtId="3" fontId="5" fillId="2" borderId="9" xfId="0" applyNumberFormat="1" applyFont="1" applyFill="1" applyBorder="1" applyAlignment="1" applyProtection="1">
      <alignment vertical="center" shrinkToFit="1"/>
      <protection locked="0"/>
    </xf>
    <xf numFmtId="49" fontId="5" fillId="2" borderId="9" xfId="0" applyNumberFormat="1" applyFont="1" applyFill="1" applyBorder="1" applyAlignment="1" applyProtection="1">
      <alignment horizontal="left" vertical="center" shrinkToFit="1"/>
      <protection locked="0"/>
    </xf>
    <xf numFmtId="0" fontId="8" fillId="0" borderId="0" xfId="0" applyNumberFormat="1" applyFont="1" applyFill="1" applyBorder="1" applyAlignment="1" applyProtection="1">
      <alignment horizontal="left" vertical="center" wrapText="1"/>
      <protection/>
    </xf>
    <xf numFmtId="0" fontId="8" fillId="0" borderId="0" xfId="0" applyNumberFormat="1" applyFont="1" applyFill="1" applyBorder="1" applyAlignment="1" applyProtection="1">
      <alignment horizontal="left" vertical="center"/>
      <protection/>
    </xf>
    <xf numFmtId="49" fontId="8" fillId="0" borderId="0" xfId="0" applyNumberFormat="1" applyFont="1" applyFill="1" applyBorder="1" applyAlignment="1" applyProtection="1">
      <alignment horizontal="left" vertical="center"/>
      <protection/>
    </xf>
    <xf numFmtId="3" fontId="8" fillId="0" borderId="0" xfId="0" applyNumberFormat="1" applyFont="1" applyFill="1" applyBorder="1" applyAlignment="1" applyProtection="1">
      <alignment horizontal="left" vertical="center" shrinkToFit="1"/>
      <protection/>
    </xf>
    <xf numFmtId="3" fontId="8" fillId="0" borderId="0" xfId="0" applyNumberFormat="1" applyFont="1" applyFill="1" applyBorder="1" applyAlignment="1" applyProtection="1">
      <alignment horizontal="left" vertical="center" wrapText="1"/>
      <protection/>
    </xf>
    <xf numFmtId="3" fontId="13" fillId="0" borderId="13" xfId="0" applyNumberFormat="1" applyFont="1" applyFill="1" applyBorder="1" applyAlignment="1" applyProtection="1">
      <alignment horizontal="right" vertical="center" shrinkToFit="1"/>
      <protection/>
    </xf>
    <xf numFmtId="3" fontId="13" fillId="0" borderId="21" xfId="0" applyNumberFormat="1" applyFont="1" applyFill="1" applyBorder="1" applyAlignment="1" applyProtection="1">
      <alignment horizontal="right" vertical="center" shrinkToFit="1"/>
      <protection/>
    </xf>
    <xf numFmtId="3" fontId="8" fillId="0" borderId="0" xfId="0" applyNumberFormat="1" applyFont="1" applyFill="1" applyBorder="1" applyAlignment="1" applyProtection="1">
      <alignment horizontal="right" vertical="center" shrinkToFit="1"/>
      <protection/>
    </xf>
    <xf numFmtId="3" fontId="8" fillId="0" borderId="0" xfId="0" applyNumberFormat="1" applyFont="1" applyFill="1" applyBorder="1" applyAlignment="1" applyProtection="1">
      <alignment vertical="center" shrinkToFit="1"/>
      <protection/>
    </xf>
    <xf numFmtId="4" fontId="8" fillId="0" borderId="0" xfId="0" applyNumberFormat="1" applyFont="1" applyAlignment="1" applyProtection="1">
      <alignment vertical="center" shrinkToFit="1"/>
      <protection/>
    </xf>
    <xf numFmtId="0" fontId="0" fillId="0" borderId="20" xfId="0" applyBorder="1" applyAlignment="1">
      <alignment horizontal="left" vertical="center"/>
    </xf>
    <xf numFmtId="0" fontId="0" fillId="0" borderId="2" xfId="0" applyBorder="1" applyAlignment="1">
      <alignment horizontal="left" vertical="center"/>
    </xf>
    <xf numFmtId="0" fontId="0" fillId="3" borderId="20" xfId="19" applyFont="1" applyFill="1" applyBorder="1" applyAlignment="1">
      <alignment horizontal="left" vertical="center"/>
      <protection/>
    </xf>
    <xf numFmtId="0" fontId="0" fillId="3" borderId="20" xfId="19" applyFont="1" applyFill="1" applyBorder="1" applyAlignment="1">
      <alignment vertical="center"/>
      <protection/>
    </xf>
    <xf numFmtId="0" fontId="20" fillId="3" borderId="1" xfId="19" applyFont="1" applyFill="1" applyBorder="1" applyAlignment="1">
      <alignment vertical="center"/>
      <protection/>
    </xf>
    <xf numFmtId="0" fontId="19" fillId="3" borderId="1" xfId="19" applyFont="1" applyFill="1" applyBorder="1" applyAlignment="1">
      <alignment vertical="center"/>
      <protection/>
    </xf>
    <xf numFmtId="0" fontId="5" fillId="0" borderId="1" xfId="19" applyFont="1" applyFill="1" applyBorder="1" applyAlignment="1" applyProtection="1">
      <alignment horizontal="left" vertical="center"/>
      <protection/>
    </xf>
    <xf numFmtId="0" fontId="20" fillId="0" borderId="0" xfId="19" applyFont="1" applyFill="1" applyAlignment="1" applyProtection="1">
      <alignment vertical="top"/>
      <protection/>
    </xf>
    <xf numFmtId="164" fontId="5" fillId="0" borderId="2" xfId="19" applyNumberFormat="1" applyFont="1" applyFill="1" applyBorder="1" applyAlignment="1" quotePrefix="1">
      <alignment horizontal="center" vertical="center"/>
      <protection/>
    </xf>
    <xf numFmtId="3" fontId="0" fillId="4" borderId="18" xfId="0" applyNumberFormat="1" applyFont="1" applyFill="1" applyBorder="1" applyAlignment="1">
      <alignment horizontal="right" vertical="center" shrinkToFit="1"/>
    </xf>
    <xf numFmtId="3" fontId="0" fillId="4" borderId="19" xfId="0" applyNumberFormat="1" applyFont="1" applyFill="1" applyBorder="1" applyAlignment="1">
      <alignment horizontal="right" vertical="center" shrinkToFit="1"/>
    </xf>
    <xf numFmtId="0" fontId="0" fillId="0" borderId="1" xfId="19" applyFont="1" applyFill="1" applyBorder="1" applyAlignment="1">
      <alignment vertical="center" wrapText="1"/>
      <protection/>
    </xf>
    <xf numFmtId="0" fontId="5" fillId="0" borderId="3" xfId="0" applyFont="1" applyBorder="1" applyAlignment="1">
      <alignment horizontal="center" vertical="center" wrapText="1"/>
    </xf>
    <xf numFmtId="0" fontId="30" fillId="0" borderId="0" xfId="0" applyFont="1" applyAlignment="1">
      <alignment vertical="top"/>
    </xf>
    <xf numFmtId="0" fontId="30" fillId="0" borderId="0" xfId="0" applyFont="1" applyAlignment="1">
      <alignment/>
    </xf>
    <xf numFmtId="0" fontId="31" fillId="0" borderId="0" xfId="0" applyFont="1" applyAlignment="1">
      <alignment vertical="top"/>
    </xf>
    <xf numFmtId="0" fontId="27" fillId="6" borderId="0" xfId="0" applyFont="1" applyFill="1" applyBorder="1" applyAlignment="1">
      <alignment horizontal="center" vertical="center"/>
    </xf>
    <xf numFmtId="0" fontId="30" fillId="0" borderId="0" xfId="0" applyFont="1" applyAlignment="1">
      <alignment vertical="center"/>
    </xf>
    <xf numFmtId="0" fontId="30" fillId="0" borderId="0" xfId="0" applyFont="1" applyAlignment="1">
      <alignment vertical="center" wrapText="1"/>
    </xf>
    <xf numFmtId="0" fontId="31" fillId="0" borderId="0" xfId="0" applyFont="1" applyAlignment="1">
      <alignment vertical="center" wrapText="1"/>
    </xf>
    <xf numFmtId="0" fontId="5" fillId="0" borderId="0" xfId="0" applyNumberFormat="1" applyFont="1" applyAlignment="1" applyProtection="1">
      <alignment horizontal="right" vertical="center"/>
      <protection/>
    </xf>
    <xf numFmtId="0" fontId="9" fillId="0" borderId="0" xfId="0" applyNumberFormat="1" applyFont="1" applyAlignment="1" applyProtection="1">
      <alignment horizontal="left" vertical="center"/>
      <protection/>
    </xf>
    <xf numFmtId="0" fontId="1" fillId="0" borderId="0" xfId="0" applyNumberFormat="1" applyFont="1" applyAlignment="1" applyProtection="1">
      <alignment horizontal="center" vertical="center" wrapText="1"/>
      <protection/>
    </xf>
    <xf numFmtId="0" fontId="0" fillId="0" borderId="0" xfId="0" applyNumberFormat="1" applyAlignment="1" applyProtection="1">
      <alignment horizontal="center" vertical="center" wrapText="1"/>
      <protection/>
    </xf>
    <xf numFmtId="0" fontId="9" fillId="0" borderId="0" xfId="0" applyNumberFormat="1" applyFont="1" applyFill="1" applyBorder="1" applyAlignment="1" applyProtection="1">
      <alignment horizontal="left" vertical="center"/>
      <protection/>
    </xf>
    <xf numFmtId="49" fontId="8" fillId="0" borderId="0" xfId="0" applyNumberFormat="1" applyFont="1" applyFill="1" applyBorder="1" applyAlignment="1" applyProtection="1">
      <alignment horizontal="left" vertical="center" wrapText="1"/>
      <protection/>
    </xf>
    <xf numFmtId="49" fontId="5" fillId="2" borderId="23" xfId="0" applyNumberFormat="1" applyFont="1" applyFill="1" applyBorder="1" applyAlignment="1" applyProtection="1">
      <alignment horizontal="left" vertical="center"/>
      <protection locked="0"/>
    </xf>
    <xf numFmtId="49" fontId="5" fillId="0" borderId="24" xfId="0" applyNumberFormat="1" applyFont="1" applyBorder="1" applyAlignment="1" applyProtection="1">
      <alignment horizontal="left" vertical="center"/>
      <protection locked="0"/>
    </xf>
    <xf numFmtId="49" fontId="5" fillId="0" borderId="25" xfId="0" applyNumberFormat="1" applyFont="1" applyBorder="1" applyAlignment="1" applyProtection="1">
      <alignment horizontal="left" vertical="center"/>
      <protection locked="0"/>
    </xf>
    <xf numFmtId="14" fontId="2" fillId="2" borderId="23" xfId="0" applyNumberFormat="1" applyFont="1" applyFill="1" applyBorder="1" applyAlignment="1" applyProtection="1">
      <alignment vertical="center"/>
      <protection locked="0"/>
    </xf>
    <xf numFmtId="0" fontId="0" fillId="0" borderId="24" xfId="0" applyNumberFormat="1" applyBorder="1" applyAlignment="1" applyProtection="1">
      <alignment vertical="center"/>
      <protection locked="0"/>
    </xf>
    <xf numFmtId="0" fontId="0" fillId="0" borderId="25" xfId="0" applyNumberFormat="1" applyBorder="1" applyAlignment="1" applyProtection="1">
      <alignment vertical="center"/>
      <protection locked="0"/>
    </xf>
    <xf numFmtId="0" fontId="0" fillId="0" borderId="0" xfId="0" applyNumberFormat="1" applyFont="1" applyAlignment="1" applyProtection="1">
      <alignment horizontal="left" vertical="center" wrapText="1"/>
      <protection/>
    </xf>
    <xf numFmtId="0" fontId="2" fillId="0" borderId="0" xfId="0" applyNumberFormat="1" applyFont="1" applyAlignment="1" applyProtection="1">
      <alignment horizontal="center" vertical="center" wrapText="1"/>
      <protection/>
    </xf>
    <xf numFmtId="3" fontId="8" fillId="0" borderId="14" xfId="0" applyNumberFormat="1" applyFont="1" applyFill="1" applyBorder="1" applyAlignment="1" applyProtection="1">
      <alignment horizontal="left" vertical="center"/>
      <protection/>
    </xf>
    <xf numFmtId="0" fontId="5" fillId="0" borderId="0" xfId="0" applyNumberFormat="1" applyFont="1" applyAlignment="1" applyProtection="1">
      <alignment horizontal="center" vertical="center"/>
      <protection/>
    </xf>
    <xf numFmtId="0" fontId="5" fillId="0" borderId="0" xfId="0" applyNumberFormat="1" applyFont="1" applyAlignment="1" applyProtection="1">
      <alignment horizontal="right" vertical="center" shrinkToFit="1"/>
      <protection/>
    </xf>
    <xf numFmtId="0" fontId="0" fillId="0" borderId="0" xfId="0" applyAlignment="1">
      <alignment horizontal="right" vertical="center" shrinkToFit="1"/>
    </xf>
    <xf numFmtId="0" fontId="0" fillId="0" borderId="0" xfId="0" applyNumberFormat="1" applyFont="1" applyAlignment="1" applyProtection="1">
      <alignment horizontal="center" vertical="center" wrapText="1"/>
      <protection/>
    </xf>
    <xf numFmtId="0" fontId="0" fillId="0" borderId="0" xfId="0" applyFont="1" applyAlignment="1">
      <alignment horizontal="center" vertical="center" wrapText="1"/>
    </xf>
    <xf numFmtId="0" fontId="28" fillId="6" borderId="0" xfId="0" applyFont="1" applyFill="1" applyBorder="1" applyAlignment="1">
      <alignment horizontal="right" vertical="top"/>
    </xf>
    <xf numFmtId="0" fontId="29" fillId="6" borderId="0" xfId="0" applyFont="1" applyFill="1" applyBorder="1" applyAlignment="1">
      <alignment horizontal="right" vertical="top"/>
    </xf>
    <xf numFmtId="0" fontId="31" fillId="0" borderId="0" xfId="0" applyFont="1" applyAlignment="1">
      <alignment horizontal="left" vertical="top" wrapText="1"/>
    </xf>
    <xf numFmtId="0" fontId="30" fillId="0" borderId="0" xfId="0" applyFont="1" applyAlignment="1">
      <alignment horizontal="left" vertical="top" wrapText="1"/>
    </xf>
    <xf numFmtId="0" fontId="27" fillId="6" borderId="0" xfId="0" applyFont="1" applyFill="1" applyBorder="1" applyAlignment="1">
      <alignment horizontal="center"/>
    </xf>
    <xf numFmtId="0" fontId="30" fillId="0" borderId="0" xfId="0" applyFont="1" applyAlignment="1">
      <alignment vertical="top" wrapText="1"/>
    </xf>
    <xf numFmtId="0" fontId="8" fillId="0" borderId="0" xfId="0" applyNumberFormat="1" applyFont="1" applyFill="1" applyBorder="1" applyAlignment="1" applyProtection="1">
      <alignment horizontal="left" vertical="center"/>
      <protection/>
    </xf>
    <xf numFmtId="49" fontId="8" fillId="0" borderId="0" xfId="0" applyNumberFormat="1" applyFont="1" applyFill="1" applyBorder="1" applyAlignment="1" applyProtection="1">
      <alignment horizontal="left" vertical="center"/>
      <protection/>
    </xf>
    <xf numFmtId="0" fontId="5" fillId="0" borderId="0" xfId="0" applyNumberFormat="1" applyFont="1" applyBorder="1" applyAlignment="1" applyProtection="1">
      <alignment horizontal="right" vertical="top" wrapText="1"/>
      <protection/>
    </xf>
    <xf numFmtId="0" fontId="0" fillId="0" borderId="0" xfId="0" applyBorder="1" applyAlignment="1">
      <alignment horizontal="right" vertical="top"/>
    </xf>
    <xf numFmtId="0" fontId="8" fillId="0" borderId="0" xfId="0" applyNumberFormat="1" applyFont="1" applyBorder="1" applyAlignment="1">
      <alignment vertical="top"/>
    </xf>
    <xf numFmtId="0" fontId="5" fillId="0" borderId="14" xfId="0" applyNumberFormat="1" applyFont="1" applyFill="1" applyBorder="1" applyAlignment="1" applyProtection="1">
      <alignment horizontal="right" vertical="center"/>
      <protection/>
    </xf>
    <xf numFmtId="0" fontId="8" fillId="0" borderId="0" xfId="0" applyNumberFormat="1" applyFont="1" applyFill="1" applyBorder="1" applyAlignment="1" applyProtection="1">
      <alignment horizontal="left" vertical="center" wrapText="1"/>
      <protection/>
    </xf>
    <xf numFmtId="0" fontId="8" fillId="0" borderId="1" xfId="0" applyNumberFormat="1" applyFont="1" applyBorder="1" applyAlignment="1" applyProtection="1">
      <alignment vertical="top" wrapText="1"/>
      <protection/>
    </xf>
    <xf numFmtId="0" fontId="8" fillId="0" borderId="20" xfId="0" applyFont="1" applyBorder="1" applyAlignment="1">
      <alignment vertical="top" wrapText="1"/>
    </xf>
    <xf numFmtId="0" fontId="8" fillId="0" borderId="2" xfId="0" applyFont="1" applyBorder="1" applyAlignment="1">
      <alignment vertical="top" wrapText="1"/>
    </xf>
    <xf numFmtId="0" fontId="10" fillId="0" borderId="0" xfId="0" applyNumberFormat="1" applyFont="1" applyBorder="1" applyAlignment="1" applyProtection="1">
      <alignment horizontal="right" vertical="center" wrapText="1"/>
      <protection/>
    </xf>
    <xf numFmtId="0" fontId="11" fillId="0" borderId="0" xfId="0" applyNumberFormat="1" applyFont="1" applyAlignment="1" applyProtection="1">
      <alignment vertical="center" wrapText="1"/>
      <protection/>
    </xf>
    <xf numFmtId="0" fontId="0" fillId="0" borderId="0" xfId="0" applyNumberFormat="1" applyAlignment="1">
      <alignment horizontal="left" vertical="center"/>
    </xf>
    <xf numFmtId="0" fontId="2" fillId="2" borderId="23" xfId="0" applyNumberFormat="1" applyFont="1" applyFill="1" applyBorder="1" applyAlignment="1" applyProtection="1">
      <alignment vertical="center"/>
      <protection locked="0"/>
    </xf>
    <xf numFmtId="0" fontId="2" fillId="2" borderId="24" xfId="0" applyNumberFormat="1" applyFont="1" applyFill="1" applyBorder="1" applyAlignment="1" applyProtection="1">
      <alignment vertical="center"/>
      <protection locked="0"/>
    </xf>
    <xf numFmtId="3" fontId="8" fillId="0" borderId="0" xfId="0" applyNumberFormat="1" applyFont="1" applyAlignment="1" applyProtection="1">
      <alignment horizontal="left" vertical="center"/>
      <protection/>
    </xf>
    <xf numFmtId="0" fontId="15" fillId="0" borderId="0" xfId="0" applyNumberFormat="1" applyFont="1" applyAlignment="1" applyProtection="1">
      <alignment horizontal="center" vertical="center" wrapText="1"/>
      <protection/>
    </xf>
    <xf numFmtId="0" fontId="5" fillId="0" borderId="0" xfId="0" applyNumberFormat="1" applyFont="1" applyFill="1" applyBorder="1" applyAlignment="1" applyProtection="1">
      <alignment horizontal="right" vertical="center" shrinkToFit="1"/>
      <protection/>
    </xf>
    <xf numFmtId="0" fontId="0" fillId="0" borderId="0" xfId="0" applyAlignment="1">
      <alignment horizontal="right" vertical="center"/>
    </xf>
    <xf numFmtId="0" fontId="1" fillId="0" borderId="1" xfId="0" applyFont="1" applyBorder="1" applyAlignment="1" applyProtection="1">
      <alignment horizontal="center" vertical="center" wrapText="1"/>
      <protection/>
    </xf>
    <xf numFmtId="0" fontId="1" fillId="0" borderId="20" xfId="0" applyFont="1" applyBorder="1" applyAlignment="1" applyProtection="1">
      <alignment horizontal="center" vertical="center" wrapText="1"/>
      <protection/>
    </xf>
    <xf numFmtId="0" fontId="1" fillId="0" borderId="2" xfId="0" applyFont="1" applyBorder="1" applyAlignment="1" applyProtection="1">
      <alignment horizontal="center" vertical="center" wrapText="1"/>
      <protection/>
    </xf>
    <xf numFmtId="4" fontId="6" fillId="0" borderId="0" xfId="0" applyNumberFormat="1" applyFont="1" applyAlignment="1">
      <alignment horizontal="left" vertical="center"/>
    </xf>
    <xf numFmtId="4" fontId="7" fillId="0" borderId="0" xfId="0" applyNumberFormat="1" applyFont="1" applyAlignment="1">
      <alignment horizontal="left" vertical="center"/>
    </xf>
    <xf numFmtId="0" fontId="0" fillId="0" borderId="0" xfId="0" applyNumberFormat="1" applyFont="1" applyAlignment="1" applyProtection="1">
      <alignment vertical="center" shrinkToFit="1"/>
      <protection/>
    </xf>
    <xf numFmtId="0" fontId="5" fillId="0" borderId="0" xfId="0" applyNumberFormat="1" applyFont="1" applyBorder="1" applyAlignment="1" applyProtection="1">
      <alignment horizontal="right" vertical="center"/>
      <protection/>
    </xf>
    <xf numFmtId="0" fontId="5" fillId="0" borderId="0" xfId="0" applyNumberFormat="1" applyFont="1" applyFill="1" applyBorder="1" applyAlignment="1" applyProtection="1">
      <alignment horizontal="center" vertical="center"/>
      <protection/>
    </xf>
    <xf numFmtId="0" fontId="0" fillId="0" borderId="0" xfId="0" applyAlignment="1">
      <alignment vertical="center"/>
    </xf>
    <xf numFmtId="49" fontId="5" fillId="2" borderId="24" xfId="0" applyNumberFormat="1" applyFont="1" applyFill="1" applyBorder="1" applyAlignment="1" applyProtection="1">
      <alignment horizontal="left" vertical="center"/>
      <protection locked="0"/>
    </xf>
    <xf numFmtId="49" fontId="5" fillId="2" borderId="25" xfId="0" applyNumberFormat="1" applyFont="1" applyFill="1" applyBorder="1" applyAlignment="1" applyProtection="1">
      <alignment horizontal="left" vertical="center"/>
      <protection locked="0"/>
    </xf>
    <xf numFmtId="4" fontId="5" fillId="2" borderId="23" xfId="0" applyNumberFormat="1" applyFont="1" applyFill="1" applyBorder="1" applyAlignment="1" applyProtection="1">
      <alignment horizontal="right" vertical="center"/>
      <protection locked="0"/>
    </xf>
    <xf numFmtId="4" fontId="5" fillId="2" borderId="24" xfId="0" applyNumberFormat="1" applyFont="1" applyFill="1" applyBorder="1" applyAlignment="1" applyProtection="1">
      <alignment horizontal="right" vertical="center"/>
      <protection locked="0"/>
    </xf>
    <xf numFmtId="4" fontId="5" fillId="2" borderId="25" xfId="0" applyNumberFormat="1" applyFont="1" applyFill="1" applyBorder="1" applyAlignment="1" applyProtection="1">
      <alignment horizontal="right" vertical="center"/>
      <protection locked="0"/>
    </xf>
    <xf numFmtId="3" fontId="5" fillId="2" borderId="23" xfId="0" applyNumberFormat="1" applyFont="1" applyFill="1" applyBorder="1" applyAlignment="1" applyProtection="1">
      <alignment horizontal="right" vertical="center"/>
      <protection locked="0"/>
    </xf>
    <xf numFmtId="3" fontId="5" fillId="0" borderId="24" xfId="0" applyNumberFormat="1" applyFont="1" applyBorder="1" applyAlignment="1" applyProtection="1">
      <alignment horizontal="right" vertical="center"/>
      <protection locked="0"/>
    </xf>
    <xf numFmtId="3" fontId="5" fillId="0" borderId="25" xfId="0" applyNumberFormat="1" applyFont="1" applyBorder="1" applyAlignment="1" applyProtection="1">
      <alignment horizontal="right" vertical="center"/>
      <protection locked="0"/>
    </xf>
    <xf numFmtId="0" fontId="5" fillId="0" borderId="0" xfId="0" applyFont="1" applyAlignment="1" applyProtection="1">
      <alignment horizontal="center" vertical="center"/>
      <protection/>
    </xf>
    <xf numFmtId="0" fontId="5" fillId="0" borderId="26" xfId="0" applyFont="1" applyBorder="1" applyAlignment="1" applyProtection="1">
      <alignment horizontal="center" vertical="center"/>
      <protection/>
    </xf>
    <xf numFmtId="0" fontId="5" fillId="0" borderId="22" xfId="0" applyFont="1" applyBorder="1" applyAlignment="1" applyProtection="1">
      <alignment horizontal="center" vertical="center"/>
      <protection/>
    </xf>
    <xf numFmtId="0" fontId="5" fillId="0" borderId="17" xfId="0" applyFont="1" applyBorder="1" applyAlignment="1" applyProtection="1">
      <alignment horizontal="center" vertical="center"/>
      <protection/>
    </xf>
    <xf numFmtId="0" fontId="5" fillId="0" borderId="12" xfId="0" applyFont="1" applyBorder="1" applyAlignment="1" applyProtection="1">
      <alignment horizontal="center" vertical="center"/>
      <protection/>
    </xf>
    <xf numFmtId="49" fontId="0" fillId="2" borderId="24" xfId="0" applyNumberFormat="1" applyFill="1" applyBorder="1" applyAlignment="1" applyProtection="1">
      <alignment horizontal="left" vertical="center"/>
      <protection locked="0"/>
    </xf>
    <xf numFmtId="49" fontId="0" fillId="2" borderId="25" xfId="0" applyNumberFormat="1" applyFill="1" applyBorder="1" applyAlignment="1" applyProtection="1">
      <alignment horizontal="left" vertical="center"/>
      <protection locked="0"/>
    </xf>
    <xf numFmtId="0" fontId="0" fillId="0" borderId="0" xfId="0" applyAlignment="1" applyProtection="1">
      <alignment vertical="center"/>
      <protection/>
    </xf>
    <xf numFmtId="0" fontId="0" fillId="0" borderId="0" xfId="0" applyAlignment="1" applyProtection="1">
      <alignment horizontal="center" vertical="center"/>
      <protection/>
    </xf>
    <xf numFmtId="0" fontId="5" fillId="0" borderId="0" xfId="0" applyFont="1" applyBorder="1" applyAlignment="1" applyProtection="1">
      <alignment horizontal="center" vertical="center" wrapText="1"/>
      <protection/>
    </xf>
    <xf numFmtId="0" fontId="0" fillId="0" borderId="0" xfId="0" applyFont="1" applyBorder="1" applyAlignment="1" applyProtection="1">
      <alignment horizontal="center" vertical="center"/>
      <protection/>
    </xf>
    <xf numFmtId="49" fontId="0" fillId="0" borderId="24" xfId="0" applyNumberFormat="1" applyBorder="1" applyAlignment="1" applyProtection="1">
      <alignment horizontal="left" vertical="center"/>
      <protection locked="0"/>
    </xf>
    <xf numFmtId="49" fontId="0" fillId="0" borderId="25" xfId="0" applyNumberFormat="1" applyBorder="1" applyAlignment="1" applyProtection="1">
      <alignment horizontal="left" vertical="center"/>
      <protection locked="0"/>
    </xf>
    <xf numFmtId="0" fontId="0" fillId="0" borderId="22" xfId="0" applyBorder="1" applyAlignment="1" applyProtection="1">
      <alignment vertical="center"/>
      <protection/>
    </xf>
    <xf numFmtId="0" fontId="0" fillId="0" borderId="17" xfId="0" applyBorder="1" applyAlignment="1" applyProtection="1">
      <alignment vertical="center"/>
      <protection/>
    </xf>
    <xf numFmtId="0" fontId="5" fillId="0" borderId="0" xfId="0" applyFont="1" applyAlignment="1" applyProtection="1">
      <alignment horizontal="center" vertical="center" shrinkToFit="1"/>
      <protection/>
    </xf>
    <xf numFmtId="0" fontId="0" fillId="0" borderId="10" xfId="0" applyBorder="1" applyAlignment="1" applyProtection="1">
      <alignment horizontal="center" vertical="center" shrinkToFit="1"/>
      <protection/>
    </xf>
    <xf numFmtId="49" fontId="5" fillId="2" borderId="23" xfId="0" applyNumberFormat="1" applyFont="1" applyFill="1" applyBorder="1" applyAlignment="1" applyProtection="1">
      <alignment horizontal="center" vertical="center" wrapText="1"/>
      <protection locked="0"/>
    </xf>
    <xf numFmtId="49" fontId="5" fillId="2" borderId="24" xfId="0" applyNumberFormat="1" applyFont="1" applyFill="1" applyBorder="1" applyAlignment="1" applyProtection="1">
      <alignment horizontal="center" vertical="center" wrapText="1"/>
      <protection locked="0"/>
    </xf>
    <xf numFmtId="49" fontId="5" fillId="2" borderId="25" xfId="0" applyNumberFormat="1" applyFont="1" applyFill="1" applyBorder="1" applyAlignment="1" applyProtection="1">
      <alignment horizontal="center" vertical="center" wrapText="1"/>
      <protection locked="0"/>
    </xf>
    <xf numFmtId="49" fontId="5" fillId="2" borderId="23" xfId="0" applyNumberFormat="1" applyFont="1" applyFill="1" applyBorder="1" applyAlignment="1" applyProtection="1">
      <alignment horizontal="center" vertical="center"/>
      <protection locked="0"/>
    </xf>
    <xf numFmtId="49" fontId="0" fillId="2" borderId="24" xfId="0" applyNumberFormat="1" applyFill="1" applyBorder="1" applyAlignment="1" applyProtection="1">
      <alignment horizontal="center" vertical="center"/>
      <protection locked="0"/>
    </xf>
    <xf numFmtId="49" fontId="0" fillId="2" borderId="25" xfId="0" applyNumberFormat="1" applyFill="1" applyBorder="1" applyAlignment="1" applyProtection="1">
      <alignment horizontal="center" vertical="center"/>
      <protection locked="0"/>
    </xf>
    <xf numFmtId="4" fontId="5" fillId="2" borderId="23" xfId="0" applyNumberFormat="1" applyFont="1" applyFill="1" applyBorder="1" applyAlignment="1" applyProtection="1">
      <alignment vertical="center"/>
      <protection locked="0"/>
    </xf>
    <xf numFmtId="4" fontId="0" fillId="2" borderId="24" xfId="0" applyNumberFormat="1" applyFill="1" applyBorder="1" applyAlignment="1" applyProtection="1">
      <alignment vertical="center"/>
      <protection locked="0"/>
    </xf>
    <xf numFmtId="4" fontId="0" fillId="2" borderId="25" xfId="0" applyNumberFormat="1" applyFill="1" applyBorder="1" applyAlignment="1" applyProtection="1">
      <alignment vertical="center"/>
      <protection locked="0"/>
    </xf>
    <xf numFmtId="0" fontId="0" fillId="0" borderId="12" xfId="0" applyBorder="1" applyAlignment="1" applyProtection="1">
      <alignment vertical="center"/>
      <protection/>
    </xf>
    <xf numFmtId="0" fontId="5" fillId="0" borderId="12" xfId="0" applyFont="1" applyBorder="1" applyAlignment="1" applyProtection="1">
      <alignment horizontal="center" vertical="center" wrapText="1"/>
      <protection/>
    </xf>
    <xf numFmtId="0" fontId="0" fillId="0" borderId="12" xfId="0" applyBorder="1" applyAlignment="1" applyProtection="1">
      <alignment vertical="center" wrapText="1"/>
      <protection/>
    </xf>
    <xf numFmtId="0" fontId="0" fillId="0" borderId="12" xfId="0" applyBorder="1" applyAlignment="1" applyProtection="1">
      <alignment horizontal="center" vertical="center"/>
      <protection/>
    </xf>
    <xf numFmtId="0" fontId="1" fillId="0" borderId="0" xfId="0" applyFont="1" applyAlignment="1" applyProtection="1">
      <alignment horizontal="center" vertical="center" wrapText="1"/>
      <protection/>
    </xf>
    <xf numFmtId="0" fontId="0" fillId="0" borderId="0" xfId="0" applyAlignment="1" applyProtection="1">
      <alignment horizontal="center" vertical="center" wrapText="1"/>
      <protection/>
    </xf>
    <xf numFmtId="49" fontId="5" fillId="2" borderId="23" xfId="0" applyNumberFormat="1" applyFont="1" applyFill="1" applyBorder="1" applyAlignment="1" applyProtection="1">
      <alignment horizontal="left" vertical="center" wrapText="1"/>
      <protection locked="0"/>
    </xf>
    <xf numFmtId="49" fontId="5" fillId="2" borderId="24" xfId="0" applyNumberFormat="1" applyFont="1" applyFill="1" applyBorder="1" applyAlignment="1" applyProtection="1">
      <alignment horizontal="left" vertical="center" wrapText="1"/>
      <protection locked="0"/>
    </xf>
    <xf numFmtId="49" fontId="5" fillId="0" borderId="24" xfId="0" applyNumberFormat="1" applyFont="1" applyBorder="1" applyAlignment="1" applyProtection="1">
      <alignment horizontal="left" vertical="center" wrapText="1"/>
      <protection locked="0"/>
    </xf>
    <xf numFmtId="49" fontId="5" fillId="0" borderId="25" xfId="0" applyNumberFormat="1" applyFont="1" applyBorder="1" applyAlignment="1" applyProtection="1">
      <alignment horizontal="left" vertical="center" wrapText="1"/>
      <protection locked="0"/>
    </xf>
    <xf numFmtId="49" fontId="5" fillId="2" borderId="25" xfId="0" applyNumberFormat="1" applyFont="1" applyFill="1" applyBorder="1" applyAlignment="1" applyProtection="1">
      <alignment horizontal="left" vertical="center" wrapText="1"/>
      <protection locked="0"/>
    </xf>
    <xf numFmtId="0" fontId="5" fillId="0" borderId="0" xfId="0" applyFont="1" applyBorder="1" applyAlignment="1" applyProtection="1">
      <alignment horizontal="right" vertical="center"/>
      <protection/>
    </xf>
    <xf numFmtId="0" fontId="5" fillId="0" borderId="26" xfId="0" applyFont="1" applyBorder="1" applyAlignment="1" applyProtection="1">
      <alignment horizontal="center" vertical="center" wrapText="1"/>
      <protection/>
    </xf>
    <xf numFmtId="0" fontId="5" fillId="0" borderId="22" xfId="0" applyFont="1" applyBorder="1" applyAlignment="1" applyProtection="1">
      <alignment horizontal="center" vertical="center" wrapText="1"/>
      <protection/>
    </xf>
    <xf numFmtId="0" fontId="5" fillId="0" borderId="17" xfId="0" applyFont="1" applyBorder="1" applyAlignment="1" applyProtection="1">
      <alignment horizontal="center" vertical="center" wrapText="1"/>
      <protection/>
    </xf>
    <xf numFmtId="0" fontId="10" fillId="0" borderId="0" xfId="0" applyFont="1" applyAlignment="1" applyProtection="1">
      <alignment horizontal="right" vertical="center" wrapText="1"/>
      <protection/>
    </xf>
    <xf numFmtId="0" fontId="0" fillId="0" borderId="0" xfId="0" applyAlignment="1" applyProtection="1">
      <alignment horizontal="right" wrapText="1"/>
      <protection/>
    </xf>
    <xf numFmtId="0" fontId="10" fillId="0" borderId="0" xfId="0" applyFont="1" applyBorder="1" applyAlignment="1" applyProtection="1">
      <alignment horizontal="right" vertical="center" wrapText="1"/>
      <protection/>
    </xf>
    <xf numFmtId="0" fontId="11" fillId="0" borderId="0" xfId="0" applyFont="1" applyAlignment="1" applyProtection="1">
      <alignment vertical="center" wrapText="1"/>
      <protection/>
    </xf>
    <xf numFmtId="0" fontId="5" fillId="0" borderId="0" xfId="0" applyFont="1" applyAlignment="1" applyProtection="1">
      <alignment horizontal="right" vertical="center" shrinkToFit="1"/>
      <protection/>
    </xf>
    <xf numFmtId="0" fontId="0" fillId="0" borderId="0" xfId="0" applyFont="1" applyAlignment="1" applyProtection="1">
      <alignment vertical="center" shrinkToFit="1"/>
      <protection/>
    </xf>
    <xf numFmtId="0" fontId="5" fillId="0" borderId="0" xfId="0" applyFont="1" applyAlignment="1" applyProtection="1">
      <alignment horizontal="center" vertical="center" wrapText="1"/>
      <protection/>
    </xf>
    <xf numFmtId="0" fontId="5" fillId="0" borderId="0" xfId="0" applyFont="1" applyAlignment="1" applyProtection="1">
      <alignment horizontal="right" vertical="center"/>
      <protection/>
    </xf>
    <xf numFmtId="3" fontId="5" fillId="2" borderId="23" xfId="0" applyNumberFormat="1" applyFont="1" applyFill="1" applyBorder="1" applyAlignment="1" applyProtection="1">
      <alignment vertical="center"/>
      <protection locked="0"/>
    </xf>
    <xf numFmtId="3" fontId="0" fillId="2" borderId="24" xfId="0" applyNumberFormat="1" applyFill="1" applyBorder="1" applyAlignment="1" applyProtection="1">
      <alignment vertical="center"/>
      <protection locked="0"/>
    </xf>
    <xf numFmtId="3" fontId="0" fillId="2" borderId="25" xfId="0" applyNumberFormat="1" applyFill="1" applyBorder="1" applyAlignment="1" applyProtection="1">
      <alignment vertical="center"/>
      <protection locked="0"/>
    </xf>
    <xf numFmtId="0" fontId="5" fillId="3" borderId="1" xfId="19" applyFont="1" applyFill="1" applyBorder="1" applyAlignment="1">
      <alignment vertical="center" wrapText="1"/>
      <protection/>
    </xf>
    <xf numFmtId="0" fontId="5" fillId="3" borderId="20" xfId="19" applyFont="1" applyFill="1" applyBorder="1" applyAlignment="1">
      <alignment vertical="center" wrapText="1"/>
      <protection/>
    </xf>
    <xf numFmtId="0" fontId="5" fillId="3" borderId="2" xfId="19" applyFont="1" applyFill="1" applyBorder="1" applyAlignment="1">
      <alignment vertical="center" wrapText="1"/>
      <protection/>
    </xf>
    <xf numFmtId="0" fontId="0" fillId="3" borderId="20" xfId="19" applyFont="1" applyFill="1" applyBorder="1" applyAlignment="1">
      <alignment vertical="center" wrapText="1"/>
      <protection/>
    </xf>
    <xf numFmtId="0" fontId="0" fillId="0" borderId="20" xfId="0" applyFont="1" applyBorder="1" applyAlignment="1">
      <alignment vertical="center" wrapText="1"/>
    </xf>
    <xf numFmtId="0" fontId="0" fillId="0" borderId="2" xfId="0" applyFont="1" applyBorder="1" applyAlignment="1">
      <alignment vertical="center" wrapText="1"/>
    </xf>
    <xf numFmtId="0" fontId="5" fillId="0" borderId="3" xfId="0" applyFont="1" applyBorder="1" applyAlignment="1">
      <alignment horizontal="center" vertical="center" shrinkToFit="1"/>
    </xf>
    <xf numFmtId="0" fontId="0" fillId="0" borderId="20" xfId="0" applyBorder="1" applyAlignment="1">
      <alignment vertical="center" wrapText="1"/>
    </xf>
    <xf numFmtId="0" fontId="0" fillId="0" borderId="2" xfId="0" applyBorder="1" applyAlignment="1">
      <alignment vertical="center" wrapText="1"/>
    </xf>
    <xf numFmtId="0" fontId="0" fillId="3" borderId="1" xfId="19" applyFont="1" applyFill="1" applyBorder="1" applyAlignment="1">
      <alignment vertical="center" wrapText="1"/>
      <protection/>
    </xf>
    <xf numFmtId="3" fontId="5" fillId="4" borderId="18" xfId="19" applyNumberFormat="1" applyFont="1" applyFill="1" applyBorder="1" applyAlignment="1" applyProtection="1">
      <alignment horizontal="right" vertical="center"/>
      <protection/>
    </xf>
    <xf numFmtId="3" fontId="5" fillId="4" borderId="27" xfId="19" applyNumberFormat="1" applyFont="1" applyFill="1" applyBorder="1" applyAlignment="1" applyProtection="1">
      <alignment horizontal="right" vertical="center"/>
      <protection/>
    </xf>
    <xf numFmtId="3" fontId="0" fillId="2" borderId="27" xfId="19" applyNumberFormat="1" applyFont="1" applyFill="1" applyBorder="1" applyAlignment="1" applyProtection="1">
      <alignment horizontal="right" vertical="center"/>
      <protection locked="0"/>
    </xf>
    <xf numFmtId="3" fontId="0" fillId="2" borderId="19" xfId="19" applyNumberFormat="1" applyFont="1" applyFill="1" applyBorder="1" applyAlignment="1" applyProtection="1">
      <alignment horizontal="right" vertical="center"/>
      <protection locked="0"/>
    </xf>
    <xf numFmtId="3" fontId="5" fillId="4" borderId="19" xfId="19" applyNumberFormat="1" applyFont="1" applyFill="1" applyBorder="1" applyAlignment="1" applyProtection="1">
      <alignment horizontal="right" vertical="center"/>
      <protection/>
    </xf>
    <xf numFmtId="0" fontId="0" fillId="3" borderId="2" xfId="19" applyFont="1" applyFill="1" applyBorder="1" applyAlignment="1">
      <alignment vertical="center" wrapText="1"/>
      <protection/>
    </xf>
    <xf numFmtId="3" fontId="5" fillId="2" borderId="27" xfId="19" applyNumberFormat="1" applyFont="1" applyFill="1" applyBorder="1" applyAlignment="1" applyProtection="1">
      <alignment horizontal="right" vertical="center"/>
      <protection locked="0"/>
    </xf>
    <xf numFmtId="3" fontId="5" fillId="2" borderId="19" xfId="19" applyNumberFormat="1" applyFont="1" applyFill="1" applyBorder="1" applyAlignment="1" applyProtection="1">
      <alignment horizontal="right" vertical="center"/>
      <protection locked="0"/>
    </xf>
    <xf numFmtId="0" fontId="5" fillId="0" borderId="1" xfId="19" applyFont="1" applyFill="1" applyBorder="1" applyAlignment="1">
      <alignment horizontal="left" vertical="center" wrapText="1"/>
      <protection/>
    </xf>
    <xf numFmtId="0" fontId="5" fillId="0" borderId="20" xfId="19" applyFont="1" applyFill="1" applyBorder="1" applyAlignment="1">
      <alignment horizontal="left" vertical="center" wrapText="1"/>
      <protection/>
    </xf>
    <xf numFmtId="0" fontId="5" fillId="0" borderId="2" xfId="19" applyFont="1" applyFill="1" applyBorder="1" applyAlignment="1">
      <alignment horizontal="left" vertical="center" wrapText="1"/>
      <protection/>
    </xf>
    <xf numFmtId="0" fontId="0" fillId="0" borderId="20" xfId="19" applyFont="1" applyFill="1" applyBorder="1" applyAlignment="1">
      <alignment horizontal="left" vertical="center" wrapText="1"/>
      <protection/>
    </xf>
    <xf numFmtId="0" fontId="0" fillId="0" borderId="2" xfId="19" applyFont="1" applyFill="1" applyBorder="1" applyAlignment="1">
      <alignment horizontal="left" vertical="center" wrapText="1"/>
      <protection/>
    </xf>
    <xf numFmtId="0" fontId="5" fillId="0" borderId="27" xfId="0" applyFont="1" applyBorder="1" applyAlignment="1">
      <alignment horizontal="center" vertical="center" shrinkToFit="1"/>
    </xf>
    <xf numFmtId="0" fontId="5" fillId="0" borderId="19" xfId="0" applyFont="1" applyBorder="1" applyAlignment="1">
      <alignment horizontal="center" vertical="center" shrinkToFit="1"/>
    </xf>
    <xf numFmtId="0" fontId="5" fillId="0" borderId="1" xfId="0" applyFont="1" applyFill="1" applyBorder="1" applyAlignment="1">
      <alignment horizontal="center" vertical="center" wrapText="1" shrinkToFit="1"/>
    </xf>
    <xf numFmtId="0" fontId="5" fillId="0" borderId="20" xfId="0" applyFont="1" applyFill="1" applyBorder="1" applyAlignment="1">
      <alignment horizontal="center" vertical="center" wrapText="1" shrinkToFit="1"/>
    </xf>
    <xf numFmtId="0" fontId="5" fillId="0" borderId="2" xfId="0" applyFont="1" applyFill="1" applyBorder="1" applyAlignment="1">
      <alignment horizontal="center" vertical="center" wrapText="1" shrinkToFit="1"/>
    </xf>
    <xf numFmtId="0" fontId="5" fillId="0" borderId="18" xfId="0" applyFont="1" applyBorder="1" applyAlignment="1">
      <alignment horizontal="center" vertical="center" shrinkToFit="1"/>
    </xf>
    <xf numFmtId="3" fontId="5" fillId="2" borderId="18" xfId="19" applyNumberFormat="1" applyFont="1" applyFill="1" applyBorder="1" applyAlignment="1" applyProtection="1">
      <alignment horizontal="right" vertical="center"/>
      <protection locked="0"/>
    </xf>
    <xf numFmtId="3" fontId="0" fillId="2" borderId="19" xfId="0" applyNumberFormat="1" applyFont="1" applyFill="1" applyBorder="1" applyAlignment="1" applyProtection="1">
      <alignment horizontal="right" vertical="center"/>
      <protection locked="0"/>
    </xf>
    <xf numFmtId="3" fontId="5" fillId="2" borderId="19" xfId="0" applyNumberFormat="1" applyFont="1" applyFill="1" applyBorder="1" applyAlignment="1" applyProtection="1">
      <alignment horizontal="right" vertical="center"/>
      <protection locked="0"/>
    </xf>
    <xf numFmtId="0" fontId="0" fillId="0" borderId="2" xfId="0" applyBorder="1" applyAlignment="1">
      <alignment horizontal="center" vertical="center" wrapText="1"/>
    </xf>
    <xf numFmtId="0" fontId="18" fillId="0" borderId="20" xfId="0" applyFont="1" applyBorder="1" applyAlignment="1">
      <alignment horizontal="right" vertical="center"/>
    </xf>
    <xf numFmtId="0" fontId="5" fillId="3" borderId="1" xfId="19" applyFont="1" applyFill="1" applyBorder="1" applyAlignment="1">
      <alignment horizontal="left" vertical="center"/>
      <protection/>
    </xf>
    <xf numFmtId="0" fontId="5" fillId="3" borderId="20" xfId="19" applyFont="1" applyFill="1" applyBorder="1" applyAlignment="1">
      <alignment horizontal="left" vertical="center"/>
      <protection/>
    </xf>
    <xf numFmtId="0" fontId="5" fillId="3" borderId="2" xfId="19" applyFont="1" applyFill="1" applyBorder="1" applyAlignment="1">
      <alignment horizontal="left" vertical="center"/>
      <protection/>
    </xf>
    <xf numFmtId="0" fontId="0" fillId="3" borderId="20" xfId="19" applyFont="1" applyFill="1" applyBorder="1" applyAlignment="1">
      <alignment horizontal="left" vertical="center"/>
      <protection/>
    </xf>
    <xf numFmtId="0" fontId="0" fillId="3" borderId="2" xfId="19" applyFont="1" applyFill="1" applyBorder="1" applyAlignment="1">
      <alignment horizontal="left" vertical="center"/>
      <protection/>
    </xf>
    <xf numFmtId="0" fontId="5" fillId="0" borderId="13" xfId="0" applyFont="1" applyBorder="1" applyAlignment="1">
      <alignment horizontal="center" vertical="center" shrinkToFit="1"/>
    </xf>
    <xf numFmtId="0" fontId="5" fillId="0" borderId="14" xfId="0" applyFont="1" applyBorder="1" applyAlignment="1">
      <alignment horizontal="center" vertical="center" shrinkToFit="1"/>
    </xf>
    <xf numFmtId="0" fontId="5" fillId="0" borderId="4" xfId="0" applyFont="1" applyBorder="1" applyAlignment="1">
      <alignment horizontal="center" vertical="center" shrinkToFit="1"/>
    </xf>
    <xf numFmtId="0" fontId="0" fillId="0" borderId="5" xfId="0" applyBorder="1" applyAlignment="1">
      <alignment horizontal="center" vertical="center" shrinkToFit="1"/>
    </xf>
    <xf numFmtId="0" fontId="0" fillId="0" borderId="8" xfId="0" applyBorder="1" applyAlignment="1">
      <alignment horizontal="center" vertical="center" shrinkToFit="1"/>
    </xf>
    <xf numFmtId="0" fontId="0" fillId="0" borderId="6" xfId="0" applyBorder="1" applyAlignment="1">
      <alignment horizontal="center" vertical="center" shrinkToFit="1"/>
    </xf>
    <xf numFmtId="0" fontId="5" fillId="0" borderId="21" xfId="0" applyFont="1" applyBorder="1" applyAlignment="1">
      <alignment horizontal="center" vertical="center" shrinkToFit="1"/>
    </xf>
    <xf numFmtId="0" fontId="0" fillId="0" borderId="7" xfId="0" applyBorder="1" applyAlignment="1">
      <alignment horizontal="center" vertical="center" shrinkToFit="1"/>
    </xf>
    <xf numFmtId="0" fontId="19" fillId="3" borderId="1" xfId="19" applyFont="1" applyFill="1" applyBorder="1" applyAlignment="1">
      <alignment horizontal="left" vertical="center"/>
      <protection/>
    </xf>
    <xf numFmtId="0" fontId="19" fillId="3" borderId="20" xfId="19" applyFont="1" applyFill="1" applyBorder="1" applyAlignment="1">
      <alignment horizontal="left" vertical="center"/>
      <protection/>
    </xf>
    <xf numFmtId="0" fontId="19" fillId="3" borderId="2" xfId="19" applyFont="1" applyFill="1" applyBorder="1" applyAlignment="1">
      <alignment horizontal="left" vertical="center"/>
      <protection/>
    </xf>
    <xf numFmtId="0" fontId="20" fillId="3" borderId="20" xfId="19" applyFont="1" applyFill="1" applyBorder="1" applyAlignment="1">
      <alignment horizontal="left" vertical="center" wrapText="1"/>
      <protection/>
    </xf>
    <xf numFmtId="0" fontId="20" fillId="3" borderId="2" xfId="19" applyFont="1" applyFill="1" applyBorder="1" applyAlignment="1">
      <alignment horizontal="left" vertical="center" wrapText="1"/>
      <protection/>
    </xf>
    <xf numFmtId="0" fontId="20" fillId="3" borderId="20" xfId="19" applyFont="1" applyFill="1" applyBorder="1" applyAlignment="1">
      <alignment horizontal="left" vertical="center"/>
      <protection/>
    </xf>
    <xf numFmtId="0" fontId="20" fillId="3" borderId="2" xfId="19" applyFont="1" applyFill="1" applyBorder="1" applyAlignment="1">
      <alignment horizontal="left" vertical="center"/>
      <protection/>
    </xf>
    <xf numFmtId="0" fontId="8" fillId="0" borderId="1" xfId="19" applyFont="1" applyFill="1" applyBorder="1" applyAlignment="1" applyProtection="1">
      <alignment vertical="center"/>
      <protection/>
    </xf>
    <xf numFmtId="0" fontId="9" fillId="0" borderId="20" xfId="0" applyFont="1" applyBorder="1" applyAlignment="1">
      <alignment vertical="center"/>
    </xf>
    <xf numFmtId="0" fontId="9" fillId="0" borderId="2" xfId="0" applyFont="1" applyBorder="1" applyAlignment="1">
      <alignment vertical="center"/>
    </xf>
    <xf numFmtId="0" fontId="8" fillId="3" borderId="1" xfId="19" applyFont="1" applyFill="1" applyBorder="1" applyAlignment="1">
      <alignment horizontal="left" vertical="center"/>
      <protection/>
    </xf>
    <xf numFmtId="0" fontId="8" fillId="3" borderId="20" xfId="19" applyFont="1" applyFill="1" applyBorder="1" applyAlignment="1">
      <alignment horizontal="left" vertical="center"/>
      <protection/>
    </xf>
    <xf numFmtId="0" fontId="8" fillId="3" borderId="2" xfId="19" applyFont="1" applyFill="1" applyBorder="1" applyAlignment="1">
      <alignment horizontal="left" vertical="center"/>
      <protection/>
    </xf>
    <xf numFmtId="0" fontId="19" fillId="3" borderId="1" xfId="19" applyFont="1" applyFill="1" applyBorder="1" applyAlignment="1">
      <alignment horizontal="left" vertical="center" wrapText="1"/>
      <protection/>
    </xf>
    <xf numFmtId="0" fontId="19" fillId="3" borderId="20" xfId="19" applyFont="1" applyFill="1" applyBorder="1" applyAlignment="1">
      <alignment horizontal="left" vertical="center" wrapText="1"/>
      <protection/>
    </xf>
    <xf numFmtId="0" fontId="19" fillId="3" borderId="2" xfId="19" applyFont="1" applyFill="1" applyBorder="1" applyAlignment="1">
      <alignment horizontal="left" vertical="center" wrapText="1"/>
      <protection/>
    </xf>
    <xf numFmtId="0" fontId="19" fillId="3" borderId="1" xfId="19" applyFont="1" applyFill="1" applyBorder="1" applyAlignment="1">
      <alignment vertical="center" wrapText="1"/>
      <protection/>
    </xf>
    <xf numFmtId="0" fontId="19" fillId="3" borderId="20" xfId="19" applyFont="1" applyFill="1" applyBorder="1" applyAlignment="1">
      <alignment vertical="center" wrapText="1"/>
      <protection/>
    </xf>
    <xf numFmtId="0" fontId="19" fillId="3" borderId="2" xfId="19" applyFont="1" applyFill="1" applyBorder="1" applyAlignment="1">
      <alignment vertical="center" wrapText="1"/>
      <protection/>
    </xf>
    <xf numFmtId="0" fontId="20" fillId="3" borderId="20" xfId="19" applyFont="1" applyFill="1" applyBorder="1" applyAlignment="1">
      <alignment vertical="center" wrapText="1"/>
      <protection/>
    </xf>
    <xf numFmtId="0" fontId="20" fillId="3" borderId="2" xfId="19" applyFont="1" applyFill="1" applyBorder="1" applyAlignment="1">
      <alignment vertical="center" wrapText="1"/>
      <protection/>
    </xf>
    <xf numFmtId="0" fontId="8" fillId="0" borderId="1" xfId="19" applyFont="1" applyFill="1" applyBorder="1" applyAlignment="1">
      <alignment horizontal="left" vertical="center"/>
      <protection/>
    </xf>
    <xf numFmtId="0" fontId="8" fillId="0" borderId="20" xfId="19" applyFont="1" applyFill="1" applyBorder="1" applyAlignment="1">
      <alignment horizontal="left" vertical="center"/>
      <protection/>
    </xf>
    <xf numFmtId="0" fontId="8" fillId="0" borderId="2" xfId="19" applyFont="1" applyFill="1" applyBorder="1" applyAlignment="1">
      <alignment horizontal="left" vertical="center"/>
      <protection/>
    </xf>
    <xf numFmtId="0" fontId="0" fillId="0" borderId="20" xfId="0" applyBorder="1" applyAlignment="1">
      <alignment horizontal="left" vertical="center"/>
    </xf>
    <xf numFmtId="0" fontId="0" fillId="0" borderId="2" xfId="0" applyBorder="1" applyAlignment="1">
      <alignment horizontal="left" vertical="center"/>
    </xf>
    <xf numFmtId="0" fontId="11" fillId="2" borderId="1" xfId="19" applyFont="1" applyFill="1" applyBorder="1" applyAlignment="1" applyProtection="1">
      <alignment horizontal="left" vertical="top" wrapText="1"/>
      <protection locked="0"/>
    </xf>
    <xf numFmtId="0" fontId="11" fillId="2" borderId="20" xfId="0" applyFont="1" applyFill="1" applyBorder="1" applyAlignment="1" applyProtection="1">
      <alignment wrapText="1"/>
      <protection locked="0"/>
    </xf>
    <xf numFmtId="0" fontId="11" fillId="2" borderId="2" xfId="0" applyFont="1" applyFill="1" applyBorder="1" applyAlignment="1" applyProtection="1">
      <alignment wrapText="1"/>
      <protection locked="0"/>
    </xf>
    <xf numFmtId="0" fontId="8" fillId="0" borderId="0" xfId="0" applyFont="1" applyAlignment="1" applyProtection="1">
      <alignment horizontal="left" vertical="center" wrapText="1"/>
      <protection/>
    </xf>
    <xf numFmtId="0" fontId="17" fillId="0" borderId="0" xfId="0" applyFont="1" applyAlignment="1" applyProtection="1">
      <alignment horizontal="left" vertical="center" wrapText="1"/>
      <protection/>
    </xf>
  </cellXfs>
  <cellStyles count="7">
    <cellStyle name="Normal" xfId="0"/>
    <cellStyle name="Comma" xfId="15"/>
    <cellStyle name="Comma [0]" xfId="16"/>
    <cellStyle name="Currency" xfId="17"/>
    <cellStyle name="Currency [0]" xfId="18"/>
    <cellStyle name="Normal_TFI-FIN"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638175</xdr:colOff>
      <xdr:row>39</xdr:row>
      <xdr:rowOff>76200</xdr:rowOff>
    </xdr:from>
    <xdr:to>
      <xdr:col>20</xdr:col>
      <xdr:colOff>523875</xdr:colOff>
      <xdr:row>41</xdr:row>
      <xdr:rowOff>76200</xdr:rowOff>
    </xdr:to>
    <xdr:sp>
      <xdr:nvSpPr>
        <xdr:cNvPr id="1" name="Rectangle 1"/>
        <xdr:cNvSpPr>
          <a:spLocks/>
        </xdr:cNvSpPr>
      </xdr:nvSpPr>
      <xdr:spPr>
        <a:xfrm>
          <a:off x="2809875" y="9896475"/>
          <a:ext cx="4953000" cy="381000"/>
        </a:xfrm>
        <a:prstGeom prst="rect">
          <a:avLst/>
        </a:prstGeom>
        <a:solidFill>
          <a:srgbClr val="FFCC99"/>
        </a:solidFill>
        <a:ln w="9525" cmpd="sng">
          <a:solidFill>
            <a:srgbClr val="000000"/>
          </a:solidFill>
          <a:headEnd type="none"/>
          <a:tailEnd type="none"/>
        </a:ln>
      </xdr:spPr>
      <xdr:txBody>
        <a:bodyPr vertOverflow="clip" wrap="square" anchor="ctr"/>
        <a:p>
          <a:pPr algn="ctr">
            <a:defRPr/>
          </a:pPr>
          <a:r>
            <a:rPr lang="en-US" cap="none" sz="1000" b="0" i="0" u="none" baseline="0">
              <a:latin typeface="Arial"/>
              <a:ea typeface="Arial"/>
              <a:cs typeface="Arial"/>
            </a:rPr>
            <a:t>Ako neka kontrola nije zadovoljena, provjerite što ona kontrolira na listu Kontrole i ispravite podatak jer obrazac s nezadovoljenim kontrolama neće biti prihvaćen.</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H29"/>
  <sheetViews>
    <sheetView showGridLines="0" showRowColHeaders="0" workbookViewId="0" topLeftCell="A65536">
      <selection activeCell="A3" sqref="A3"/>
    </sheetView>
  </sheetViews>
  <sheetFormatPr defaultColWidth="9.140625" defaultRowHeight="12.75" zeroHeight="1"/>
  <cols>
    <col min="1" max="1" width="4.7109375" style="0" customWidth="1"/>
    <col min="2" max="2" width="10.140625" style="0" customWidth="1"/>
    <col min="5" max="5" width="40.7109375" style="0" customWidth="1"/>
    <col min="9" max="16384" width="0" style="0" hidden="1" customWidth="1"/>
  </cols>
  <sheetData>
    <row r="1" spans="1:8" ht="22.5" customHeight="1">
      <c r="A1" s="252" t="s">
        <v>387</v>
      </c>
      <c r="B1" s="252"/>
      <c r="C1" s="252"/>
      <c r="D1" s="252"/>
      <c r="E1" s="252"/>
      <c r="F1" s="252"/>
      <c r="G1" s="252"/>
      <c r="H1" s="252"/>
    </row>
    <row r="2" spans="1:8" ht="12.75">
      <c r="A2" s="248" t="s">
        <v>264</v>
      </c>
      <c r="B2" s="249"/>
      <c r="C2" s="249"/>
      <c r="D2" s="249"/>
      <c r="E2" s="249"/>
      <c r="F2" s="249"/>
      <c r="G2" s="249"/>
      <c r="H2" s="249"/>
    </row>
    <row r="3" spans="1:8" ht="15" customHeight="1">
      <c r="A3" s="221" t="s">
        <v>424</v>
      </c>
      <c r="B3" s="222"/>
      <c r="C3" s="222"/>
      <c r="D3" s="222"/>
      <c r="E3" s="222"/>
      <c r="F3" s="222"/>
      <c r="G3" s="222"/>
      <c r="H3" s="222"/>
    </row>
    <row r="4" spans="1:8" s="184" customFormat="1" ht="19.5" customHeight="1">
      <c r="A4" s="221"/>
      <c r="B4" s="223" t="s">
        <v>388</v>
      </c>
      <c r="C4" s="253" t="s">
        <v>389</v>
      </c>
      <c r="D4" s="253"/>
      <c r="E4" s="253"/>
      <c r="F4" s="253"/>
      <c r="G4" s="253"/>
      <c r="H4" s="253"/>
    </row>
    <row r="5" spans="1:8" s="184" customFormat="1" ht="42" customHeight="1">
      <c r="A5" s="221"/>
      <c r="B5" s="223" t="s">
        <v>390</v>
      </c>
      <c r="C5" s="253" t="s">
        <v>375</v>
      </c>
      <c r="D5" s="253"/>
      <c r="E5" s="253"/>
      <c r="F5" s="253"/>
      <c r="G5" s="253"/>
      <c r="H5" s="253"/>
    </row>
    <row r="6" spans="1:8" s="184" customFormat="1" ht="18.75" customHeight="1">
      <c r="A6" s="221"/>
      <c r="B6" s="223" t="s">
        <v>391</v>
      </c>
      <c r="C6" s="253" t="s">
        <v>376</v>
      </c>
      <c r="D6" s="253"/>
      <c r="E6" s="253"/>
      <c r="F6" s="253"/>
      <c r="G6" s="253"/>
      <c r="H6" s="253"/>
    </row>
    <row r="7" spans="1:8" s="184" customFormat="1" ht="18.75" customHeight="1">
      <c r="A7" s="221"/>
      <c r="B7" s="223" t="s">
        <v>392</v>
      </c>
      <c r="C7" s="253" t="s">
        <v>377</v>
      </c>
      <c r="D7" s="253"/>
      <c r="E7" s="253"/>
      <c r="F7" s="253"/>
      <c r="G7" s="253"/>
      <c r="H7" s="253"/>
    </row>
    <row r="8" spans="1:8" s="184" customFormat="1" ht="18.75" customHeight="1">
      <c r="A8" s="221"/>
      <c r="B8" s="223" t="s">
        <v>393</v>
      </c>
      <c r="C8" s="253" t="s">
        <v>378</v>
      </c>
      <c r="D8" s="253"/>
      <c r="E8" s="253"/>
      <c r="F8" s="253"/>
      <c r="G8" s="253"/>
      <c r="H8" s="253"/>
    </row>
    <row r="9" spans="1:8" s="184" customFormat="1" ht="18.75" customHeight="1">
      <c r="A9" s="221"/>
      <c r="B9" s="223" t="s">
        <v>423</v>
      </c>
      <c r="C9" s="253" t="s">
        <v>379</v>
      </c>
      <c r="D9" s="253"/>
      <c r="E9" s="253"/>
      <c r="F9" s="253"/>
      <c r="G9" s="253"/>
      <c r="H9" s="253"/>
    </row>
    <row r="10" spans="1:8" s="184" customFormat="1" ht="18.75" customHeight="1">
      <c r="A10" s="221"/>
      <c r="B10" s="223" t="s">
        <v>394</v>
      </c>
      <c r="C10" s="253" t="s">
        <v>380</v>
      </c>
      <c r="D10" s="253"/>
      <c r="E10" s="253"/>
      <c r="F10" s="253"/>
      <c r="G10" s="253"/>
      <c r="H10" s="253"/>
    </row>
    <row r="11" spans="1:8" s="184" customFormat="1" ht="31.5" customHeight="1">
      <c r="A11" s="221"/>
      <c r="B11" s="223" t="s">
        <v>395</v>
      </c>
      <c r="C11" s="253" t="s">
        <v>381</v>
      </c>
      <c r="D11" s="253"/>
      <c r="E11" s="253"/>
      <c r="F11" s="253"/>
      <c r="G11" s="253"/>
      <c r="H11" s="253"/>
    </row>
    <row r="12" spans="1:8" s="184" customFormat="1" ht="57.75" customHeight="1">
      <c r="A12" s="251" t="s">
        <v>241</v>
      </c>
      <c r="B12" s="251"/>
      <c r="C12" s="251"/>
      <c r="D12" s="251"/>
      <c r="E12" s="251"/>
      <c r="F12" s="251"/>
      <c r="G12" s="251"/>
      <c r="H12" s="251"/>
    </row>
    <row r="13" spans="1:8" s="184" customFormat="1" ht="96" customHeight="1">
      <c r="A13" s="251" t="s">
        <v>243</v>
      </c>
      <c r="B13" s="251"/>
      <c r="C13" s="251"/>
      <c r="D13" s="251"/>
      <c r="E13" s="251"/>
      <c r="F13" s="251"/>
      <c r="G13" s="251"/>
      <c r="H13" s="251"/>
    </row>
    <row r="14" spans="1:8" s="184" customFormat="1" ht="38.25" customHeight="1">
      <c r="A14" s="251" t="s">
        <v>396</v>
      </c>
      <c r="B14" s="251"/>
      <c r="C14" s="251"/>
      <c r="D14" s="251"/>
      <c r="E14" s="251"/>
      <c r="F14" s="251"/>
      <c r="G14" s="251"/>
      <c r="H14" s="251"/>
    </row>
    <row r="15" spans="1:8" s="184" customFormat="1" ht="60" customHeight="1">
      <c r="A15" s="221"/>
      <c r="B15" s="251" t="s">
        <v>421</v>
      </c>
      <c r="C15" s="251"/>
      <c r="D15" s="251"/>
      <c r="E15" s="251"/>
      <c r="F15" s="251"/>
      <c r="G15" s="251"/>
      <c r="H15" s="251"/>
    </row>
    <row r="16" spans="1:8" s="184" customFormat="1" ht="66.75" customHeight="1">
      <c r="A16" s="251" t="s">
        <v>244</v>
      </c>
      <c r="B16" s="251"/>
      <c r="C16" s="251"/>
      <c r="D16" s="251"/>
      <c r="E16" s="251"/>
      <c r="F16" s="251"/>
      <c r="G16" s="251"/>
      <c r="H16" s="251"/>
    </row>
    <row r="17" spans="1:8" s="184" customFormat="1" ht="31.5" customHeight="1">
      <c r="A17" s="251" t="s">
        <v>331</v>
      </c>
      <c r="B17" s="251"/>
      <c r="C17" s="251"/>
      <c r="D17" s="251"/>
      <c r="E17" s="251"/>
      <c r="F17" s="251"/>
      <c r="G17" s="251"/>
      <c r="H17" s="251"/>
    </row>
    <row r="18" spans="1:8" s="184" customFormat="1" ht="76.5" customHeight="1">
      <c r="A18" s="251" t="s">
        <v>364</v>
      </c>
      <c r="B18" s="251"/>
      <c r="C18" s="251"/>
      <c r="D18" s="251"/>
      <c r="E18" s="251"/>
      <c r="F18" s="251"/>
      <c r="G18" s="251"/>
      <c r="H18" s="251"/>
    </row>
    <row r="19" spans="1:8" s="184" customFormat="1" ht="34.5" customHeight="1">
      <c r="A19" s="251" t="s">
        <v>422</v>
      </c>
      <c r="B19" s="251"/>
      <c r="C19" s="251"/>
      <c r="D19" s="251"/>
      <c r="E19" s="251"/>
      <c r="F19" s="251"/>
      <c r="G19" s="251"/>
      <c r="H19" s="251"/>
    </row>
    <row r="20" spans="1:8" s="184" customFormat="1" ht="83.25" customHeight="1">
      <c r="A20" s="251" t="s">
        <v>245</v>
      </c>
      <c r="B20" s="251"/>
      <c r="C20" s="251"/>
      <c r="D20" s="251"/>
      <c r="E20" s="251"/>
      <c r="F20" s="251"/>
      <c r="G20" s="251"/>
      <c r="H20" s="251"/>
    </row>
    <row r="21" spans="1:8" s="184" customFormat="1" ht="105" customHeight="1">
      <c r="A21" s="251" t="s">
        <v>246</v>
      </c>
      <c r="B21" s="251"/>
      <c r="C21" s="251"/>
      <c r="D21" s="251"/>
      <c r="E21" s="251"/>
      <c r="F21" s="251"/>
      <c r="G21" s="251"/>
      <c r="H21" s="251"/>
    </row>
    <row r="22" spans="1:8" s="184" customFormat="1" ht="44.25" customHeight="1">
      <c r="A22" s="251" t="s">
        <v>426</v>
      </c>
      <c r="B22" s="251"/>
      <c r="C22" s="251"/>
      <c r="D22" s="251"/>
      <c r="E22" s="251"/>
      <c r="F22" s="251"/>
      <c r="G22" s="251"/>
      <c r="H22" s="251"/>
    </row>
    <row r="23" spans="1:8" s="184" customFormat="1" ht="44.25" customHeight="1">
      <c r="A23" s="251" t="s">
        <v>247</v>
      </c>
      <c r="B23" s="251"/>
      <c r="C23" s="251"/>
      <c r="D23" s="251"/>
      <c r="E23" s="251"/>
      <c r="F23" s="251"/>
      <c r="G23" s="251"/>
      <c r="H23" s="251"/>
    </row>
    <row r="24" spans="1:8" s="184" customFormat="1" ht="30" customHeight="1">
      <c r="A24" s="251" t="s">
        <v>248</v>
      </c>
      <c r="B24" s="251"/>
      <c r="C24" s="251"/>
      <c r="D24" s="251"/>
      <c r="E24" s="251"/>
      <c r="F24" s="251"/>
      <c r="G24" s="251"/>
      <c r="H24" s="251"/>
    </row>
    <row r="25" spans="1:8" s="184" customFormat="1" ht="83.25" customHeight="1">
      <c r="A25" s="251" t="s">
        <v>261</v>
      </c>
      <c r="B25" s="251"/>
      <c r="C25" s="251"/>
      <c r="D25" s="251"/>
      <c r="E25" s="251"/>
      <c r="F25" s="251"/>
      <c r="G25" s="251"/>
      <c r="H25" s="251"/>
    </row>
    <row r="26" spans="1:8" s="184" customFormat="1" ht="35.25" customHeight="1">
      <c r="A26" s="251" t="s">
        <v>370</v>
      </c>
      <c r="B26" s="251"/>
      <c r="C26" s="251"/>
      <c r="D26" s="251"/>
      <c r="E26" s="251"/>
      <c r="F26" s="251"/>
      <c r="G26" s="251"/>
      <c r="H26" s="251"/>
    </row>
    <row r="27" spans="1:8" s="184" customFormat="1" ht="42.75" customHeight="1">
      <c r="A27" s="251" t="s">
        <v>425</v>
      </c>
      <c r="B27" s="251"/>
      <c r="C27" s="251"/>
      <c r="D27" s="251"/>
      <c r="E27" s="251"/>
      <c r="F27" s="251"/>
      <c r="G27" s="251"/>
      <c r="H27" s="251"/>
    </row>
    <row r="28" spans="1:8" s="184" customFormat="1" ht="93.75" customHeight="1">
      <c r="A28" s="250" t="s">
        <v>262</v>
      </c>
      <c r="B28" s="250"/>
      <c r="C28" s="250"/>
      <c r="D28" s="250"/>
      <c r="E28" s="250"/>
      <c r="F28" s="250"/>
      <c r="G28" s="250"/>
      <c r="H28" s="250"/>
    </row>
    <row r="29" spans="1:8" s="184" customFormat="1" ht="49.5" customHeight="1">
      <c r="A29" s="250" t="s">
        <v>263</v>
      </c>
      <c r="B29" s="250"/>
      <c r="C29" s="250"/>
      <c r="D29" s="250"/>
      <c r="E29" s="250"/>
      <c r="F29" s="250"/>
      <c r="G29" s="250"/>
      <c r="H29" s="250"/>
    </row>
    <row r="30" s="184" customFormat="1" ht="12.75" hidden="1"/>
    <row r="31" s="184" customFormat="1" ht="12.75" hidden="1"/>
    <row r="32" s="184" customFormat="1" ht="12.75" hidden="1"/>
    <row r="33" s="184" customFormat="1" ht="12.75" hidden="1"/>
    <row r="34" s="184" customFormat="1" ht="12.75" hidden="1"/>
    <row r="35" s="184" customFormat="1" ht="12.75" hidden="1"/>
    <row r="36" s="184" customFormat="1" ht="12.75" hidden="1"/>
    <row r="37" s="184" customFormat="1" ht="12.75" hidden="1"/>
    <row r="38" s="184" customFormat="1" ht="12.75" hidden="1"/>
    <row r="39" s="184" customFormat="1" ht="12.75" hidden="1"/>
    <row r="40" s="184" customFormat="1" ht="12.75" hidden="1"/>
    <row r="41" s="184" customFormat="1" ht="12.75" hidden="1"/>
    <row r="42" s="184" customFormat="1" ht="12.75" hidden="1"/>
    <row r="43" s="184" customFormat="1" ht="12.75" hidden="1"/>
    <row r="44" s="184" customFormat="1" ht="12.75" hidden="1"/>
    <row r="45" s="184" customFormat="1" ht="12.75" hidden="1"/>
    <row r="46" s="184" customFormat="1" ht="12.75" hidden="1"/>
    <row r="47" s="184" customFormat="1" ht="12.75" hidden="1"/>
    <row r="48" s="184" customFormat="1" ht="12.75" hidden="1"/>
    <row r="49" s="184" customFormat="1" ht="12.75" hidden="1"/>
    <row r="50" s="184" customFormat="1" ht="12.75" hidden="1"/>
    <row r="51" s="184" customFormat="1" ht="12.75" hidden="1"/>
    <row r="52" s="184" customFormat="1" ht="12.75" hidden="1"/>
    <row r="53" s="184" customFormat="1" ht="12.75" hidden="1"/>
  </sheetData>
  <sheetProtection password="C79A" sheet="1" objects="1" scenarios="1"/>
  <mergeCells count="28">
    <mergeCell ref="A25:H25"/>
    <mergeCell ref="A28:H28"/>
    <mergeCell ref="C9:H9"/>
    <mergeCell ref="A12:H12"/>
    <mergeCell ref="A27:H27"/>
    <mergeCell ref="A21:H21"/>
    <mergeCell ref="A22:H22"/>
    <mergeCell ref="A23:H23"/>
    <mergeCell ref="A24:H24"/>
    <mergeCell ref="A20:H20"/>
    <mergeCell ref="A19:H19"/>
    <mergeCell ref="A14:H14"/>
    <mergeCell ref="B15:H15"/>
    <mergeCell ref="A16:H16"/>
    <mergeCell ref="A13:H13"/>
    <mergeCell ref="C11:H11"/>
    <mergeCell ref="A17:H17"/>
    <mergeCell ref="A18:H18"/>
    <mergeCell ref="A2:H2"/>
    <mergeCell ref="A29:H29"/>
    <mergeCell ref="A26:H26"/>
    <mergeCell ref="A1:H1"/>
    <mergeCell ref="C4:H4"/>
    <mergeCell ref="C5:H5"/>
    <mergeCell ref="C6:H6"/>
    <mergeCell ref="C7:H7"/>
    <mergeCell ref="C8:H8"/>
    <mergeCell ref="C10:H10"/>
  </mergeCells>
  <printOptions horizontalCentered="1"/>
  <pageMargins left="0.7480314960629921" right="0.7480314960629921" top="0.984251968503937" bottom="0.984251968503937" header="0.5118110236220472" footer="0.5118110236220472"/>
  <pageSetup fitToHeight="0" fitToWidth="1" horizontalDpi="600" verticalDpi="600" orientation="portrait" paperSize="9" scale="87" r:id="rId3"/>
  <legacyDrawing r:id="rId2"/>
</worksheet>
</file>

<file path=xl/worksheets/sheet2.xml><?xml version="1.0" encoding="utf-8"?>
<worksheet xmlns="http://schemas.openxmlformats.org/spreadsheetml/2006/main" xmlns:r="http://schemas.openxmlformats.org/officeDocument/2006/relationships">
  <dimension ref="A1:A146"/>
  <sheetViews>
    <sheetView showGridLines="0" showRowColHeaders="0" showZeros="0" workbookViewId="0" topLeftCell="A37">
      <selection activeCell="A45" sqref="A45"/>
    </sheetView>
  </sheetViews>
  <sheetFormatPr defaultColWidth="9.140625" defaultRowHeight="12.75" zeroHeight="1"/>
  <cols>
    <col min="1" max="1" width="96.7109375" style="23" customWidth="1"/>
    <col min="2" max="16384" width="0" style="23" hidden="1" customWidth="1"/>
  </cols>
  <sheetData>
    <row r="1" ht="24.75" customHeight="1">
      <c r="A1" s="224" t="s">
        <v>524</v>
      </c>
    </row>
    <row r="2" ht="12.75">
      <c r="A2" s="225"/>
    </row>
    <row r="3" ht="51">
      <c r="A3" s="226" t="s">
        <v>382</v>
      </c>
    </row>
    <row r="4" ht="3" customHeight="1">
      <c r="A4" s="225"/>
    </row>
    <row r="5" ht="25.5">
      <c r="A5" s="226" t="s">
        <v>383</v>
      </c>
    </row>
    <row r="6" ht="3" customHeight="1">
      <c r="A6" s="226"/>
    </row>
    <row r="7" ht="38.25">
      <c r="A7" s="226" t="s">
        <v>525</v>
      </c>
    </row>
    <row r="8" ht="3" customHeight="1">
      <c r="A8" s="226"/>
    </row>
    <row r="9" ht="25.5">
      <c r="A9" s="226" t="s">
        <v>526</v>
      </c>
    </row>
    <row r="10" ht="19.5" customHeight="1">
      <c r="A10" s="226"/>
    </row>
    <row r="11" ht="12.75">
      <c r="A11" s="227" t="s">
        <v>527</v>
      </c>
    </row>
    <row r="12" ht="9.75" customHeight="1">
      <c r="A12" s="226"/>
    </row>
    <row r="13" ht="84.75" customHeight="1">
      <c r="A13" s="226" t="s">
        <v>265</v>
      </c>
    </row>
    <row r="14" ht="3" customHeight="1">
      <c r="A14" s="226"/>
    </row>
    <row r="15" ht="12.75">
      <c r="A15" s="226" t="s">
        <v>266</v>
      </c>
    </row>
    <row r="16" ht="3" customHeight="1">
      <c r="A16" s="226"/>
    </row>
    <row r="17" ht="12.75">
      <c r="A17" s="226" t="s">
        <v>267</v>
      </c>
    </row>
    <row r="18" ht="3" customHeight="1">
      <c r="A18" s="226"/>
    </row>
    <row r="19" ht="25.5">
      <c r="A19" s="226" t="s">
        <v>268</v>
      </c>
    </row>
    <row r="20" ht="3" customHeight="1">
      <c r="A20" s="226"/>
    </row>
    <row r="21" ht="25.5">
      <c r="A21" s="226" t="s">
        <v>269</v>
      </c>
    </row>
    <row r="22" ht="3" customHeight="1">
      <c r="A22" s="226"/>
    </row>
    <row r="23" ht="25.5">
      <c r="A23" s="226" t="s">
        <v>270</v>
      </c>
    </row>
    <row r="24" ht="3" customHeight="1">
      <c r="A24" s="226"/>
    </row>
    <row r="25" ht="51">
      <c r="A25" s="226" t="s">
        <v>271</v>
      </c>
    </row>
    <row r="26" ht="3" customHeight="1">
      <c r="A26" s="226"/>
    </row>
    <row r="27" ht="38.25">
      <c r="A27" s="226" t="s">
        <v>272</v>
      </c>
    </row>
    <row r="28" ht="3" customHeight="1">
      <c r="A28" s="226"/>
    </row>
    <row r="29" ht="38.25">
      <c r="A29" s="226" t="s">
        <v>273</v>
      </c>
    </row>
    <row r="30" ht="3" customHeight="1">
      <c r="A30" s="226"/>
    </row>
    <row r="31" ht="25.5">
      <c r="A31" s="226" t="s">
        <v>274</v>
      </c>
    </row>
    <row r="32" ht="3" customHeight="1">
      <c r="A32" s="226"/>
    </row>
    <row r="33" ht="25.5">
      <c r="A33" s="226" t="s">
        <v>275</v>
      </c>
    </row>
    <row r="34" ht="3" customHeight="1">
      <c r="A34" s="226"/>
    </row>
    <row r="35" ht="25.5">
      <c r="A35" s="226" t="s">
        <v>276</v>
      </c>
    </row>
    <row r="36" ht="3" customHeight="1">
      <c r="A36" s="226"/>
    </row>
    <row r="37" ht="63.75">
      <c r="A37" s="226" t="s">
        <v>277</v>
      </c>
    </row>
    <row r="38" ht="3" customHeight="1">
      <c r="A38" s="226"/>
    </row>
    <row r="39" ht="38.25">
      <c r="A39" s="226" t="s">
        <v>278</v>
      </c>
    </row>
    <row r="40" ht="3" customHeight="1">
      <c r="A40" s="226"/>
    </row>
    <row r="41" ht="38.25">
      <c r="A41" s="226" t="s">
        <v>279</v>
      </c>
    </row>
    <row r="42" ht="3" customHeight="1">
      <c r="A42" s="226"/>
    </row>
    <row r="43" ht="51">
      <c r="A43" s="226" t="s">
        <v>280</v>
      </c>
    </row>
    <row r="44" ht="3" customHeight="1">
      <c r="A44" s="226"/>
    </row>
    <row r="45" ht="108.75" customHeight="1">
      <c r="A45" s="226" t="s">
        <v>281</v>
      </c>
    </row>
    <row r="46" ht="59.25" customHeight="1">
      <c r="A46" s="226" t="s">
        <v>786</v>
      </c>
    </row>
    <row r="47" ht="51">
      <c r="A47" s="226" t="s">
        <v>282</v>
      </c>
    </row>
    <row r="48" ht="3" customHeight="1">
      <c r="A48" s="226"/>
    </row>
    <row r="49" ht="51">
      <c r="A49" s="226" t="s">
        <v>283</v>
      </c>
    </row>
    <row r="50" ht="3" customHeight="1">
      <c r="A50" s="226"/>
    </row>
    <row r="51" ht="38.25">
      <c r="A51" s="226" t="s">
        <v>284</v>
      </c>
    </row>
    <row r="52" ht="3" customHeight="1">
      <c r="A52" s="226"/>
    </row>
    <row r="53" ht="38.25">
      <c r="A53" s="226" t="s">
        <v>285</v>
      </c>
    </row>
    <row r="54" ht="19.5" customHeight="1">
      <c r="A54" s="226"/>
    </row>
    <row r="55" ht="12.75">
      <c r="A55" s="227" t="s">
        <v>528</v>
      </c>
    </row>
    <row r="56" ht="9.75" customHeight="1">
      <c r="A56" s="226"/>
    </row>
    <row r="57" ht="25.5">
      <c r="A57" s="226" t="s">
        <v>286</v>
      </c>
    </row>
    <row r="58" ht="3" customHeight="1">
      <c r="A58" s="226"/>
    </row>
    <row r="59" ht="38.25">
      <c r="A59" s="226" t="s">
        <v>287</v>
      </c>
    </row>
    <row r="60" ht="3" customHeight="1">
      <c r="A60" s="226"/>
    </row>
    <row r="61" ht="51">
      <c r="A61" s="226" t="s">
        <v>288</v>
      </c>
    </row>
    <row r="62" ht="19.5" customHeight="1">
      <c r="A62" s="226"/>
    </row>
    <row r="63" ht="12.75">
      <c r="A63" s="227" t="s">
        <v>529</v>
      </c>
    </row>
    <row r="64" ht="9.75" customHeight="1">
      <c r="A64" s="226"/>
    </row>
    <row r="65" ht="25.5">
      <c r="A65" s="226" t="s">
        <v>289</v>
      </c>
    </row>
    <row r="66" ht="3" customHeight="1">
      <c r="A66" s="226"/>
    </row>
    <row r="67" ht="25.5">
      <c r="A67" s="226" t="s">
        <v>290</v>
      </c>
    </row>
    <row r="68" ht="3" customHeight="1">
      <c r="A68" s="226"/>
    </row>
    <row r="69" ht="25.5">
      <c r="A69" s="226" t="s">
        <v>291</v>
      </c>
    </row>
    <row r="70" ht="3" customHeight="1">
      <c r="A70" s="226"/>
    </row>
    <row r="71" ht="51">
      <c r="A71" s="226" t="s">
        <v>314</v>
      </c>
    </row>
    <row r="72" ht="19.5" customHeight="1">
      <c r="A72" s="226"/>
    </row>
    <row r="73" ht="12.75">
      <c r="A73" s="227" t="s">
        <v>530</v>
      </c>
    </row>
    <row r="74" ht="9.75" customHeight="1">
      <c r="A74" s="226"/>
    </row>
    <row r="75" ht="25.5">
      <c r="A75" s="226" t="s">
        <v>531</v>
      </c>
    </row>
    <row r="76" ht="3" customHeight="1">
      <c r="A76" s="226"/>
    </row>
    <row r="77" ht="25.5">
      <c r="A77" s="226" t="s">
        <v>315</v>
      </c>
    </row>
    <row r="78" ht="3" customHeight="1">
      <c r="A78" s="226"/>
    </row>
    <row r="79" ht="12.75">
      <c r="A79" s="226" t="s">
        <v>316</v>
      </c>
    </row>
    <row r="80" ht="19.5" customHeight="1">
      <c r="A80" s="226"/>
    </row>
    <row r="81" ht="12.75">
      <c r="A81" s="227" t="s">
        <v>374</v>
      </c>
    </row>
    <row r="82" ht="9.75" customHeight="1">
      <c r="A82" s="226"/>
    </row>
    <row r="83" ht="51">
      <c r="A83" s="227" t="s">
        <v>369</v>
      </c>
    </row>
    <row r="84" ht="3" customHeight="1">
      <c r="A84" s="226"/>
    </row>
    <row r="85" ht="25.5">
      <c r="A85" s="226" t="s">
        <v>317</v>
      </c>
    </row>
    <row r="86" ht="3" customHeight="1">
      <c r="A86" s="226"/>
    </row>
    <row r="87" ht="25.5">
      <c r="A87" s="226" t="s">
        <v>318</v>
      </c>
    </row>
    <row r="88" ht="3" customHeight="1">
      <c r="A88" s="226"/>
    </row>
    <row r="89" ht="51">
      <c r="A89" s="226" t="s">
        <v>319</v>
      </c>
    </row>
    <row r="90" ht="3" customHeight="1">
      <c r="A90" s="226"/>
    </row>
    <row r="91" ht="25.5">
      <c r="A91" s="226" t="s">
        <v>320</v>
      </c>
    </row>
    <row r="92" ht="3" customHeight="1">
      <c r="A92" s="226"/>
    </row>
    <row r="93" ht="25.5">
      <c r="A93" s="226" t="s">
        <v>321</v>
      </c>
    </row>
    <row r="94" ht="3" customHeight="1">
      <c r="A94" s="226"/>
    </row>
    <row r="95" ht="25.5">
      <c r="A95" s="226" t="s">
        <v>322</v>
      </c>
    </row>
    <row r="96" ht="3" customHeight="1">
      <c r="A96" s="226"/>
    </row>
    <row r="97" ht="25.5">
      <c r="A97" s="226" t="s">
        <v>323</v>
      </c>
    </row>
    <row r="98" ht="3" customHeight="1">
      <c r="A98" s="226"/>
    </row>
    <row r="99" ht="25.5">
      <c r="A99" s="226" t="s">
        <v>324</v>
      </c>
    </row>
    <row r="100" ht="3" customHeight="1">
      <c r="A100" s="226"/>
    </row>
    <row r="101" ht="51">
      <c r="A101" s="226" t="s">
        <v>325</v>
      </c>
    </row>
    <row r="102" ht="3" customHeight="1">
      <c r="A102" s="226"/>
    </row>
    <row r="103" ht="38.25">
      <c r="A103" s="226" t="s">
        <v>326</v>
      </c>
    </row>
    <row r="104" ht="19.5" customHeight="1">
      <c r="A104" s="226"/>
    </row>
    <row r="105" ht="12.75">
      <c r="A105" s="227" t="s">
        <v>373</v>
      </c>
    </row>
    <row r="106" ht="12.75">
      <c r="A106" s="226"/>
    </row>
    <row r="107" ht="51">
      <c r="A107" s="227" t="s">
        <v>386</v>
      </c>
    </row>
    <row r="108" ht="3" customHeight="1">
      <c r="A108" s="226"/>
    </row>
    <row r="109" ht="38.25">
      <c r="A109" s="226" t="s">
        <v>327</v>
      </c>
    </row>
    <row r="110" ht="3" customHeight="1">
      <c r="A110" s="226"/>
    </row>
    <row r="111" ht="25.5">
      <c r="A111" s="226" t="s">
        <v>328</v>
      </c>
    </row>
    <row r="112" ht="3" customHeight="1">
      <c r="A112" s="226"/>
    </row>
    <row r="113" ht="38.25">
      <c r="A113" s="226" t="s">
        <v>329</v>
      </c>
    </row>
    <row r="114" ht="3" customHeight="1">
      <c r="A114" s="226"/>
    </row>
    <row r="115" ht="38.25">
      <c r="A115" s="226" t="s">
        <v>330</v>
      </c>
    </row>
    <row r="116" ht="3" customHeight="1">
      <c r="A116" s="226"/>
    </row>
    <row r="117" ht="38.25">
      <c r="A117" s="226" t="s">
        <v>593</v>
      </c>
    </row>
    <row r="118" ht="3" customHeight="1">
      <c r="A118" s="226"/>
    </row>
    <row r="119" ht="25.5">
      <c r="A119" s="226" t="s">
        <v>594</v>
      </c>
    </row>
    <row r="120" ht="3" customHeight="1">
      <c r="A120" s="226"/>
    </row>
    <row r="121" ht="38.25">
      <c r="A121" s="226" t="s">
        <v>595</v>
      </c>
    </row>
    <row r="122" ht="3" customHeight="1">
      <c r="A122" s="226"/>
    </row>
    <row r="123" ht="25.5">
      <c r="A123" s="226" t="s">
        <v>596</v>
      </c>
    </row>
    <row r="124" ht="3" customHeight="1">
      <c r="A124" s="226"/>
    </row>
    <row r="125" ht="38.25">
      <c r="A125" s="226" t="s">
        <v>597</v>
      </c>
    </row>
    <row r="126" ht="3" customHeight="1">
      <c r="A126" s="226"/>
    </row>
    <row r="127" ht="38.25">
      <c r="A127" s="226" t="s">
        <v>598</v>
      </c>
    </row>
    <row r="128" ht="25.5">
      <c r="A128" s="226" t="s">
        <v>599</v>
      </c>
    </row>
    <row r="129" ht="3" customHeight="1">
      <c r="A129" s="226"/>
    </row>
    <row r="130" ht="38.25">
      <c r="A130" s="226" t="s">
        <v>600</v>
      </c>
    </row>
    <row r="131" ht="3" customHeight="1">
      <c r="A131" s="226"/>
    </row>
    <row r="132" ht="25.5">
      <c r="A132" s="226" t="s">
        <v>601</v>
      </c>
    </row>
    <row r="133" ht="3" customHeight="1">
      <c r="A133" s="226"/>
    </row>
    <row r="134" ht="25.5">
      <c r="A134" s="226" t="s">
        <v>602</v>
      </c>
    </row>
    <row r="135" ht="3" customHeight="1">
      <c r="A135" s="226"/>
    </row>
    <row r="136" ht="12.75" hidden="1">
      <c r="A136" s="226"/>
    </row>
    <row r="137" ht="12.75" hidden="1">
      <c r="A137" s="225"/>
    </row>
    <row r="138" ht="12.75" hidden="1">
      <c r="A138" s="225"/>
    </row>
    <row r="139" ht="12.75" hidden="1">
      <c r="A139" s="225"/>
    </row>
    <row r="140" ht="12.75" hidden="1">
      <c r="A140" s="225"/>
    </row>
    <row r="141" ht="12.75" hidden="1">
      <c r="A141" s="225"/>
    </row>
    <row r="142" ht="12.75" hidden="1">
      <c r="A142" s="225"/>
    </row>
    <row r="143" ht="12.75" hidden="1">
      <c r="A143" s="225"/>
    </row>
    <row r="144" ht="12.75" hidden="1">
      <c r="A144" s="225"/>
    </row>
    <row r="145" ht="12.75" hidden="1">
      <c r="A145" s="225"/>
    </row>
    <row r="146" ht="12.75" hidden="1">
      <c r="A146" s="225"/>
    </row>
  </sheetData>
  <sheetProtection password="C79A" sheet="1" objects="1" scenarios="1"/>
  <printOptions horizontalCentered="1"/>
  <pageMargins left="0.35433070866141736" right="0.35433070866141736" top="0.5905511811023623" bottom="0.984251968503937" header="0.3937007874015748" footer="0.7874015748031497"/>
  <pageSetup horizontalDpi="600" verticalDpi="600" orientation="portrait" paperSize="9" r:id="rId1"/>
  <headerFooter alignWithMargins="0">
    <oddFooter>&amp;RStranica &amp;P</oddFooter>
  </headerFooter>
</worksheet>
</file>

<file path=xl/worksheets/sheet3.xml><?xml version="1.0" encoding="utf-8"?>
<worksheet xmlns="http://schemas.openxmlformats.org/spreadsheetml/2006/main" xmlns:r="http://schemas.openxmlformats.org/officeDocument/2006/relationships">
  <dimension ref="A1:U49"/>
  <sheetViews>
    <sheetView showGridLines="0" showRowColHeaders="0" showZeros="0" tabSelected="1" workbookViewId="0" topLeftCell="A1">
      <selection activeCell="I36" sqref="I36"/>
    </sheetView>
  </sheetViews>
  <sheetFormatPr defaultColWidth="9.140625" defaultRowHeight="12.75" zeroHeight="1"/>
  <cols>
    <col min="1" max="1" width="10.28125" style="1" customWidth="1"/>
    <col min="2" max="2" width="0.5625" style="1" customWidth="1"/>
    <col min="3" max="3" width="10.28125" style="1" customWidth="1"/>
    <col min="4" max="4" width="0.5625" style="1" customWidth="1"/>
    <col min="5" max="5" width="10.28125" style="1" customWidth="1"/>
    <col min="6" max="6" width="0.5625" style="1" customWidth="1"/>
    <col min="7" max="7" width="10.28125" style="1" customWidth="1"/>
    <col min="8" max="8" width="0.5625" style="1" customWidth="1"/>
    <col min="9" max="9" width="10.28125" style="1" customWidth="1"/>
    <col min="10" max="10" width="0.5625" style="1" customWidth="1"/>
    <col min="11" max="11" width="10.28125" style="1" customWidth="1"/>
    <col min="12" max="12" width="0.5625" style="1" customWidth="1"/>
    <col min="13" max="13" width="10.28125" style="1" customWidth="1"/>
    <col min="14" max="14" width="0.5625" style="1" customWidth="1"/>
    <col min="15" max="15" width="10.28125" style="1" customWidth="1"/>
    <col min="16" max="16" width="0.5625" style="1" customWidth="1"/>
    <col min="17" max="17" width="10.28125" style="1" customWidth="1"/>
    <col min="18" max="18" width="0.5625" style="1" customWidth="1"/>
    <col min="19" max="19" width="10.28125" style="1" customWidth="1"/>
    <col min="20" max="20" width="0.5625" style="1" customWidth="1"/>
    <col min="21" max="21" width="10.28125" style="1" customWidth="1"/>
    <col min="22" max="22" width="0.13671875" style="1" customWidth="1"/>
    <col min="23" max="16384" width="0" style="1" hidden="1" customWidth="1"/>
  </cols>
  <sheetData>
    <row r="1" spans="1:21" ht="19.5" customHeight="1">
      <c r="A1" s="230" t="s">
        <v>429</v>
      </c>
      <c r="B1" s="230"/>
      <c r="C1" s="230"/>
      <c r="D1" s="230"/>
      <c r="E1" s="230"/>
      <c r="F1" s="230"/>
      <c r="G1" s="230"/>
      <c r="H1" s="230"/>
      <c r="I1" s="230"/>
      <c r="J1" s="230"/>
      <c r="K1" s="230"/>
      <c r="L1" s="230"/>
      <c r="M1" s="230"/>
      <c r="N1" s="230"/>
      <c r="O1" s="230"/>
      <c r="P1" s="231"/>
      <c r="Q1" s="231"/>
      <c r="R1" s="231"/>
      <c r="S1" s="231"/>
      <c r="T1" s="231"/>
      <c r="U1" s="231"/>
    </row>
    <row r="2" ht="9.75" customHeight="1"/>
    <row r="3" spans="1:21" ht="34.5" customHeight="1">
      <c r="A3" s="2" t="s">
        <v>532</v>
      </c>
      <c r="I3" s="3" t="s">
        <v>533</v>
      </c>
      <c r="J3" s="4"/>
      <c r="K3" s="276">
        <f>SUM(Skriveni!F2:F342)+SUM(Skriveni!H3:H356)</f>
        <v>93424704.24999999</v>
      </c>
      <c r="L3" s="277"/>
      <c r="M3" s="277"/>
      <c r="N3" s="277"/>
      <c r="O3" s="277"/>
      <c r="Q3" s="273" t="s">
        <v>430</v>
      </c>
      <c r="R3" s="274"/>
      <c r="S3" s="274"/>
      <c r="T3" s="274"/>
      <c r="U3" s="275"/>
    </row>
    <row r="4" spans="1:2" ht="10.5" customHeight="1">
      <c r="A4" s="5"/>
      <c r="B4" s="5"/>
    </row>
    <row r="5" spans="2:21" ht="18" customHeight="1">
      <c r="B5" s="6"/>
      <c r="E5" s="7" t="s">
        <v>534</v>
      </c>
      <c r="G5" s="199" t="str">
        <f>Tablica_A!G5</f>
        <v>DA</v>
      </c>
      <c r="H5" s="6"/>
      <c r="I5" s="6"/>
      <c r="J5" s="8"/>
      <c r="K5" s="8"/>
      <c r="L5" s="8"/>
      <c r="M5" s="8"/>
      <c r="N5" s="8"/>
      <c r="O5" s="8"/>
      <c r="Q5" s="7" t="s">
        <v>535</v>
      </c>
      <c r="S5" s="260" t="str">
        <f>Tablica_A!S5</f>
        <v>03277267</v>
      </c>
      <c r="T5" s="260"/>
      <c r="U5" s="260"/>
    </row>
    <row r="6" spans="5:21" ht="18" customHeight="1">
      <c r="E6" s="9" t="s">
        <v>536</v>
      </c>
      <c r="G6" s="198" t="str">
        <f>Tablica_A!G7</f>
        <v>2007-06</v>
      </c>
      <c r="H6" s="6"/>
      <c r="I6" s="6"/>
      <c r="J6" s="8"/>
      <c r="K6" s="8"/>
      <c r="L6" s="8"/>
      <c r="M6" s="8"/>
      <c r="N6" s="8"/>
      <c r="O6" s="8"/>
      <c r="Q6" s="7" t="s">
        <v>537</v>
      </c>
      <c r="S6" s="260" t="str">
        <f>Tablica_A!S7</f>
        <v>080020443</v>
      </c>
      <c r="T6" s="260"/>
      <c r="U6" s="260"/>
    </row>
    <row r="7" spans="2:21" ht="18" customHeight="1">
      <c r="B7" s="9"/>
      <c r="C7" s="9" t="s">
        <v>538</v>
      </c>
      <c r="D7" s="9"/>
      <c r="E7" s="254" t="str">
        <f>Tablica_A!E9</f>
        <v>INGRA d.d.</v>
      </c>
      <c r="F7" s="232"/>
      <c r="G7" s="232"/>
      <c r="H7" s="232"/>
      <c r="I7" s="232"/>
      <c r="J7" s="232"/>
      <c r="K7" s="232"/>
      <c r="L7" s="232"/>
      <c r="M7" s="232"/>
      <c r="N7" s="232"/>
      <c r="O7" s="232"/>
      <c r="P7" s="232"/>
      <c r="Q7" s="232"/>
      <c r="R7" s="232"/>
      <c r="S7" s="232"/>
      <c r="T7" s="232"/>
      <c r="U7" s="232"/>
    </row>
    <row r="8" spans="1:21" ht="15" customHeight="1">
      <c r="A8" s="264" t="s">
        <v>539</v>
      </c>
      <c r="B8" s="265"/>
      <c r="C8" s="265"/>
      <c r="D8" s="265"/>
      <c r="E8" s="265"/>
      <c r="F8" s="10"/>
      <c r="G8" s="254" t="str">
        <f>Tablica_A!G11&amp;" "&amp;Tablica_A!I11&amp;" "&amp;Tablica_A!O11</f>
        <v>10000 Zagreb Alexandera von Humboldta 4b</v>
      </c>
      <c r="H8" s="266"/>
      <c r="I8" s="266"/>
      <c r="J8" s="266"/>
      <c r="K8" s="266"/>
      <c r="L8" s="266"/>
      <c r="M8" s="266"/>
      <c r="N8" s="266"/>
      <c r="O8" s="266"/>
      <c r="P8" s="266"/>
      <c r="Q8" s="266"/>
      <c r="R8" s="266"/>
      <c r="S8" s="266"/>
      <c r="T8" s="266"/>
      <c r="U8" s="266"/>
    </row>
    <row r="9" spans="1:21" ht="15">
      <c r="A9" s="11"/>
      <c r="B9" s="12"/>
      <c r="C9" s="11"/>
      <c r="D9" s="13"/>
      <c r="E9" s="9" t="s">
        <v>540</v>
      </c>
      <c r="F9" s="11"/>
      <c r="G9" s="254" t="str">
        <f>Tablica_A!G13</f>
        <v>016102535</v>
      </c>
      <c r="H9" s="254"/>
      <c r="I9" s="254"/>
      <c r="O9" s="7" t="s">
        <v>541</v>
      </c>
      <c r="P9" s="14"/>
      <c r="Q9" s="233" t="str">
        <f>Tablica_A!Q13</f>
        <v>016156394</v>
      </c>
      <c r="R9" s="260"/>
      <c r="S9" s="260"/>
      <c r="T9" s="260"/>
      <c r="U9" s="260"/>
    </row>
    <row r="10" spans="1:21" ht="15">
      <c r="A10" s="11"/>
      <c r="B10" s="9"/>
      <c r="C10" s="9"/>
      <c r="D10" s="9"/>
      <c r="E10" s="9" t="s">
        <v>542</v>
      </c>
      <c r="F10" s="12"/>
      <c r="G10" s="255" t="str">
        <f>Tablica_A!G15</f>
        <v>www.ingra.hr</v>
      </c>
      <c r="H10" s="232"/>
      <c r="I10" s="232"/>
      <c r="J10" s="232"/>
      <c r="K10" s="232"/>
      <c r="L10" s="232"/>
      <c r="M10" s="232"/>
      <c r="N10" s="232"/>
      <c r="O10" s="15"/>
      <c r="P10" s="16"/>
      <c r="Q10" s="17"/>
      <c r="S10" s="7" t="s">
        <v>543</v>
      </c>
      <c r="U10" s="18">
        <f>Tablica_A!U15</f>
        <v>20138</v>
      </c>
    </row>
    <row r="11" spans="1:21" ht="15">
      <c r="A11" s="11"/>
      <c r="B11" s="9"/>
      <c r="C11" s="9"/>
      <c r="D11" s="9"/>
      <c r="E11" s="9" t="s">
        <v>544</v>
      </c>
      <c r="F11" s="12"/>
      <c r="G11" s="255" t="str">
        <f>Tablica_A!G17</f>
        <v>ingra@ingra.hr</v>
      </c>
      <c r="H11" s="232"/>
      <c r="I11" s="232"/>
      <c r="J11" s="232"/>
      <c r="K11" s="232"/>
      <c r="L11" s="232"/>
      <c r="M11" s="232"/>
      <c r="N11" s="232"/>
      <c r="O11" s="15"/>
      <c r="P11" s="16"/>
      <c r="Q11" s="17"/>
      <c r="S11" s="7" t="s">
        <v>545</v>
      </c>
      <c r="U11" s="201">
        <f>Tablica_A!U17</f>
        <v>16</v>
      </c>
    </row>
    <row r="12" spans="1:21" ht="15">
      <c r="A12" s="279" t="s">
        <v>546</v>
      </c>
      <c r="B12" s="279"/>
      <c r="C12" s="279"/>
      <c r="D12" s="279"/>
      <c r="E12" s="279"/>
      <c r="F12" s="12"/>
      <c r="G12" s="202">
        <f>Tablica_A!G19</f>
        <v>21</v>
      </c>
      <c r="H12" s="6"/>
      <c r="I12" s="6"/>
      <c r="N12" s="6"/>
      <c r="P12" s="6"/>
      <c r="Q12" s="6"/>
      <c r="S12" s="9" t="s">
        <v>547</v>
      </c>
      <c r="T12" s="6"/>
      <c r="U12" s="201">
        <f>Tablica_A!U19</f>
        <v>262</v>
      </c>
    </row>
    <row r="13" spans="1:21" ht="15">
      <c r="A13" s="19"/>
      <c r="B13" s="12"/>
      <c r="C13" s="9" t="s">
        <v>548</v>
      </c>
      <c r="D13" s="12"/>
      <c r="E13" s="200" t="str">
        <f>Tablica_A!E21</f>
        <v>74200</v>
      </c>
      <c r="K13" s="7" t="s">
        <v>549</v>
      </c>
      <c r="M13" s="255" t="str">
        <f>Tablica_A!M21</f>
        <v>Arhitektonske djelatnosti i inženjerstvo</v>
      </c>
      <c r="N13" s="232"/>
      <c r="O13" s="232"/>
      <c r="P13" s="232"/>
      <c r="Q13" s="232"/>
      <c r="R13" s="232"/>
      <c r="S13" s="232"/>
      <c r="T13" s="232"/>
      <c r="U13" s="232"/>
    </row>
    <row r="14" spans="1:21" ht="15">
      <c r="A14" s="7" t="s">
        <v>550</v>
      </c>
      <c r="C14" s="255" t="str">
        <f>Tablica_A!C23</f>
        <v>2340009-1100202745</v>
      </c>
      <c r="D14" s="254"/>
      <c r="E14" s="254"/>
      <c r="F14" s="11"/>
      <c r="G14" s="244" t="s">
        <v>551</v>
      </c>
      <c r="H14" s="278"/>
      <c r="I14" s="278"/>
      <c r="J14" s="278"/>
      <c r="K14" s="278"/>
      <c r="M14" s="255" t="str">
        <f>Tablica_A!M23</f>
        <v>Privredna banka Zagreb d.d.</v>
      </c>
      <c r="N14" s="232"/>
      <c r="O14" s="232"/>
      <c r="P14" s="232"/>
      <c r="Q14" s="232"/>
      <c r="R14" s="232"/>
      <c r="S14" s="232"/>
      <c r="T14" s="232"/>
      <c r="U14" s="232"/>
    </row>
    <row r="15" spans="1:21" ht="48.75" customHeight="1">
      <c r="A15" s="20" t="s">
        <v>552</v>
      </c>
      <c r="B15" s="21"/>
      <c r="C15" s="261" t="str">
        <f>Tablica_A!C29&amp;" "&amp;Tablica_A!C31&amp;" "&amp;Tablica_A!C33&amp;" "&amp;Tablica_A!C35&amp;" "&amp;Tablica_A!C37&amp;" "&amp;Tablica_A!C39&amp;" "&amp;Tablica_A!C41&amp;" "&amp;Tablica_A!C43&amp;" "&amp;Tablica_A!C45&amp;" "&amp;Tablica_A!C47&amp;" "&amp;Tablica_A!C49&amp;" "&amp;Tablica_A!C51</f>
        <v>Igor Oppenheim Jasna Ludviger Aleksandar Ivančić         </v>
      </c>
      <c r="D15" s="262"/>
      <c r="E15" s="262"/>
      <c r="F15" s="262"/>
      <c r="G15" s="262"/>
      <c r="H15" s="262"/>
      <c r="I15" s="262"/>
      <c r="J15" s="262"/>
      <c r="K15" s="262"/>
      <c r="L15" s="262"/>
      <c r="M15" s="262"/>
      <c r="N15" s="262"/>
      <c r="O15" s="262"/>
      <c r="P15" s="262"/>
      <c r="Q15" s="262"/>
      <c r="R15" s="262"/>
      <c r="S15" s="262"/>
      <c r="T15" s="262"/>
      <c r="U15" s="263"/>
    </row>
    <row r="16" spans="1:21" ht="63.75" customHeight="1">
      <c r="A16" s="20" t="s">
        <v>553</v>
      </c>
      <c r="B16" s="21"/>
      <c r="C16" s="261" t="str">
        <f>Tablica_A!C54&amp;" "&amp;Tablica_A!C56&amp;" "&amp;Tablica_A!C58&amp;" "&amp;Tablica_A!C60&amp;" "&amp;Tablica_A!C62&amp;" "&amp;Tablica_A!C64&amp;" "&amp;Tablica_A!C66&amp;" "&amp;Tablica_A!C68&amp;" "&amp;Tablica_A!C70&amp;" "&amp;Tablica_A!C72&amp;" "&amp;Tablica_A!C74&amp;" "&amp;Tablica_A!C76&amp;" "&amp;Tablica_A!C78&amp;" "&amp;Tablica_A!C80&amp;" "&amp;Tablica_A!C82&amp;" "&amp;Tablica_A!C84</f>
        <v>Danijel Režek Jakša Barbić Marijan Kostrenčić Nadan Vidošević Josip Protega           </v>
      </c>
      <c r="D16" s="262"/>
      <c r="E16" s="262"/>
      <c r="F16" s="262"/>
      <c r="G16" s="262"/>
      <c r="H16" s="262"/>
      <c r="I16" s="262"/>
      <c r="J16" s="262"/>
      <c r="K16" s="262"/>
      <c r="L16" s="262"/>
      <c r="M16" s="262"/>
      <c r="N16" s="262"/>
      <c r="O16" s="262"/>
      <c r="P16" s="262"/>
      <c r="Q16" s="262"/>
      <c r="R16" s="262"/>
      <c r="S16" s="262"/>
      <c r="T16" s="262"/>
      <c r="U16" s="263"/>
    </row>
    <row r="17" spans="1:21" ht="48.75" customHeight="1">
      <c r="A17" s="20" t="s">
        <v>554</v>
      </c>
      <c r="B17" s="21"/>
      <c r="C17" s="261" t="str">
        <f>Tablica_A!C95&amp;" "&amp;Tablica_A!C97&amp;" "&amp;Tablica_A!C99&amp;" "&amp;Tablica_A!C101&amp;" "&amp;Tablica_A!C103&amp;" "&amp;Tablica_A!C105&amp;" "&amp;Tablica_A!C107&amp;" "&amp;Tablica_A!C109&amp;" "&amp;Tablica_A!C111&amp;" "&amp;Tablica_A!C113</f>
        <v>Marijan Kostrenčić Igor Oppenheim Jasna Ludviger Tehnika d.d. PBZ d.d. Elektroprojekt d.d. Danijel Režek  Raiffeisenbank Austria d.d. Vjekoslav Greguš INGRA d.d.</v>
      </c>
      <c r="D17" s="262"/>
      <c r="E17" s="262"/>
      <c r="F17" s="262"/>
      <c r="G17" s="262"/>
      <c r="H17" s="262"/>
      <c r="I17" s="262"/>
      <c r="J17" s="262"/>
      <c r="K17" s="262"/>
      <c r="L17" s="262"/>
      <c r="M17" s="262"/>
      <c r="N17" s="262"/>
      <c r="O17" s="262"/>
      <c r="P17" s="262"/>
      <c r="Q17" s="262"/>
      <c r="R17" s="262"/>
      <c r="S17" s="262"/>
      <c r="T17" s="262"/>
      <c r="U17" s="263"/>
    </row>
    <row r="18" spans="1:21" ht="13.5" customHeight="1">
      <c r="A18" s="280" t="s">
        <v>555</v>
      </c>
      <c r="B18" s="281"/>
      <c r="C18" s="281"/>
      <c r="E18" s="24" t="s">
        <v>556</v>
      </c>
      <c r="F18" s="25"/>
      <c r="G18" s="24" t="s">
        <v>557</v>
      </c>
      <c r="H18" s="25"/>
      <c r="I18" s="24" t="s">
        <v>558</v>
      </c>
      <c r="J18" s="25"/>
      <c r="K18" s="24" t="s">
        <v>559</v>
      </c>
      <c r="L18" s="26"/>
      <c r="M18" s="24" t="s">
        <v>560</v>
      </c>
      <c r="N18" s="25"/>
      <c r="O18" s="24" t="s">
        <v>561</v>
      </c>
      <c r="P18" s="25"/>
      <c r="Q18" s="24" t="s">
        <v>562</v>
      </c>
      <c r="R18" s="25"/>
      <c r="S18" s="24" t="s">
        <v>563</v>
      </c>
      <c r="T18" s="26"/>
      <c r="U18" s="27" t="s">
        <v>564</v>
      </c>
    </row>
    <row r="19" spans="1:21" ht="13.5" customHeight="1">
      <c r="A19" s="271" t="s">
        <v>565</v>
      </c>
      <c r="B19" s="14"/>
      <c r="C19" s="7" t="s">
        <v>566</v>
      </c>
      <c r="D19" s="28"/>
      <c r="E19" s="203">
        <f>Tablica_A!K121</f>
        <v>40000</v>
      </c>
      <c r="F19" s="29"/>
      <c r="G19" s="203">
        <f>Tablica_A!K123</f>
        <v>0</v>
      </c>
      <c r="H19" s="29"/>
      <c r="I19" s="203">
        <f>Tablica_A!K125</f>
        <v>0</v>
      </c>
      <c r="J19" s="30"/>
      <c r="K19" s="203">
        <f>Tablica_A!K127</f>
        <v>0</v>
      </c>
      <c r="L19" s="29"/>
      <c r="M19" s="203">
        <f>Tablica_A!K129</f>
        <v>0</v>
      </c>
      <c r="N19" s="29"/>
      <c r="O19" s="203">
        <f>Tablica_A!K131</f>
        <v>0</v>
      </c>
      <c r="P19" s="29"/>
      <c r="Q19" s="203">
        <f>Tablica_A!K133</f>
        <v>0</v>
      </c>
      <c r="R19" s="30"/>
      <c r="S19" s="203">
        <f>Tablica_A!K135</f>
        <v>0</v>
      </c>
      <c r="T19" s="30"/>
      <c r="U19" s="204">
        <f>Tablica_A!K137</f>
        <v>0</v>
      </c>
    </row>
    <row r="20" spans="1:21" ht="13.5" customHeight="1">
      <c r="A20" s="272"/>
      <c r="B20" s="14"/>
      <c r="C20" s="7" t="s">
        <v>567</v>
      </c>
      <c r="D20" s="28"/>
      <c r="E20" s="31" t="str">
        <f>Tablica_A!C121</f>
        <v>osnivačke</v>
      </c>
      <c r="F20" s="32"/>
      <c r="G20" s="31">
        <f>Tablica_A!C123</f>
        <v>0</v>
      </c>
      <c r="H20" s="32"/>
      <c r="I20" s="31">
        <f>Tablica_A!C125</f>
        <v>0</v>
      </c>
      <c r="J20" s="33"/>
      <c r="K20" s="31">
        <f>Tablica_A!C127</f>
        <v>0</v>
      </c>
      <c r="L20" s="32"/>
      <c r="M20" s="31">
        <f>Tablica_A!C129</f>
        <v>0</v>
      </c>
      <c r="N20" s="32"/>
      <c r="O20" s="31">
        <f>Tablica_A!C131</f>
        <v>0</v>
      </c>
      <c r="P20" s="32"/>
      <c r="Q20" s="31">
        <f>Tablica_A!C133</f>
        <v>0</v>
      </c>
      <c r="R20" s="33"/>
      <c r="S20" s="31">
        <f>Tablica_A!C135</f>
        <v>0</v>
      </c>
      <c r="T20" s="33"/>
      <c r="U20" s="34">
        <f>Tablica_A!C137</f>
        <v>0</v>
      </c>
    </row>
    <row r="21" spans="1:21" ht="13.5" customHeight="1">
      <c r="A21" s="271" t="s">
        <v>568</v>
      </c>
      <c r="B21" s="14"/>
      <c r="C21" s="7" t="s">
        <v>566</v>
      </c>
      <c r="D21" s="28"/>
      <c r="E21" s="203">
        <f>Tablica_A!U121</f>
        <v>0</v>
      </c>
      <c r="F21" s="29"/>
      <c r="G21" s="203">
        <f>Tablica_A!U123</f>
        <v>0</v>
      </c>
      <c r="H21" s="29"/>
      <c r="I21" s="203">
        <f>Tablica_A!U125</f>
        <v>0</v>
      </c>
      <c r="J21" s="30"/>
      <c r="K21" s="203">
        <f>Tablica_A!U127</f>
        <v>0</v>
      </c>
      <c r="L21" s="29"/>
      <c r="M21" s="203">
        <f>Tablica_A!U129</f>
        <v>0</v>
      </c>
      <c r="N21" s="29"/>
      <c r="O21" s="203">
        <f>Tablica_A!U131</f>
        <v>0</v>
      </c>
      <c r="P21" s="29"/>
      <c r="Q21" s="203">
        <f>Tablica_A!U133</f>
        <v>0</v>
      </c>
      <c r="R21" s="30"/>
      <c r="S21" s="203">
        <f>Tablica_A!U135</f>
        <v>0</v>
      </c>
      <c r="T21" s="30"/>
      <c r="U21" s="204">
        <f>Tablica_A!U137</f>
        <v>0</v>
      </c>
    </row>
    <row r="22" spans="1:21" ht="13.5" customHeight="1">
      <c r="A22" s="272"/>
      <c r="B22" s="14"/>
      <c r="C22" s="7" t="s">
        <v>567</v>
      </c>
      <c r="D22" s="35"/>
      <c r="E22" s="31">
        <f>Tablica_A!M121</f>
        <v>0</v>
      </c>
      <c r="F22" s="32"/>
      <c r="G22" s="31">
        <f>Tablica_A!M123</f>
        <v>0</v>
      </c>
      <c r="H22" s="32"/>
      <c r="I22" s="31">
        <f>Tablica_A!M125</f>
        <v>0</v>
      </c>
      <c r="J22" s="33"/>
      <c r="K22" s="31">
        <f>Tablica_A!M127</f>
        <v>0</v>
      </c>
      <c r="L22" s="32"/>
      <c r="M22" s="31">
        <f>Tablica_A!M129</f>
        <v>0</v>
      </c>
      <c r="N22" s="32"/>
      <c r="O22" s="31">
        <f>Tablica_A!M131</f>
        <v>0</v>
      </c>
      <c r="P22" s="32"/>
      <c r="Q22" s="31">
        <f>Tablica_A!M133</f>
        <v>0</v>
      </c>
      <c r="R22" s="33"/>
      <c r="S22" s="31">
        <f>Tablica_A!M135</f>
        <v>0</v>
      </c>
      <c r="T22" s="33"/>
      <c r="U22" s="34">
        <f>Tablica_A!M137</f>
        <v>0</v>
      </c>
    </row>
    <row r="23" spans="1:21" ht="15">
      <c r="A23" s="36" t="s">
        <v>368</v>
      </c>
      <c r="B23" s="14"/>
      <c r="C23" s="254" t="str">
        <f>Tablica_A!O139</f>
        <v>HRINGRRA0001</v>
      </c>
      <c r="D23" s="254"/>
      <c r="E23" s="254"/>
      <c r="F23" s="23"/>
      <c r="G23" s="23"/>
      <c r="I23" s="36" t="s">
        <v>367</v>
      </c>
      <c r="J23" s="14"/>
      <c r="K23" s="255">
        <f>Tablica_A!O141</f>
        <v>0</v>
      </c>
      <c r="L23" s="254"/>
      <c r="M23" s="254"/>
      <c r="O23" s="259" t="s">
        <v>569</v>
      </c>
      <c r="P23" s="259"/>
      <c r="Q23" s="259"/>
      <c r="R23" s="35"/>
      <c r="S23" s="242">
        <f>Tablica_A!G115</f>
        <v>80000000</v>
      </c>
      <c r="T23" s="242"/>
      <c r="U23" s="242"/>
    </row>
    <row r="24" spans="1:21" ht="38.25" customHeight="1">
      <c r="A24" s="256" t="s">
        <v>570</v>
      </c>
      <c r="B24" s="257"/>
      <c r="C24" s="257"/>
      <c r="D24" s="37"/>
      <c r="E24" s="258" t="str">
        <f>Tablica_A!E146&amp;" "&amp;Tablica_A!E148&amp;" "&amp;Tablica_A!E150&amp;" "&amp;Tablica_A!E152&amp;" "&amp;Tablica_A!E154&amp;" "&amp;Tablica_A!E156</f>
        <v>Ingra-Gradnja d.o.o. Ingra-Mar d.o.o. Intel d.o.o. Ingra Middle East d.o.o. Pal-Vin d.o.o. Ingra-Mont d.o.o.</v>
      </c>
      <c r="F24" s="258"/>
      <c r="G24" s="258"/>
      <c r="H24" s="258"/>
      <c r="I24" s="258"/>
      <c r="J24" s="258"/>
      <c r="K24" s="258"/>
      <c r="L24" s="258"/>
      <c r="M24" s="258"/>
      <c r="N24" s="258"/>
      <c r="O24" s="258"/>
      <c r="P24" s="258"/>
      <c r="Q24" s="258"/>
      <c r="R24" s="258"/>
      <c r="S24" s="258"/>
      <c r="T24" s="258"/>
      <c r="U24" s="258"/>
    </row>
    <row r="25" spans="1:21" ht="15" customHeight="1">
      <c r="A25" s="228" t="s">
        <v>571</v>
      </c>
      <c r="B25" s="228"/>
      <c r="C25" s="228"/>
      <c r="E25" s="229" t="str">
        <f>Tablica_A!K158&amp;" "&amp;Tablica_A!K160&amp;" "&amp;Tablica_A!O160</f>
        <v>Investkontakt-Revizija d.o.o. Zagreb Zelengaj 45</v>
      </c>
      <c r="F25" s="229"/>
      <c r="G25" s="229"/>
      <c r="H25" s="229"/>
      <c r="I25" s="229"/>
      <c r="J25" s="229"/>
      <c r="K25" s="229"/>
      <c r="L25" s="229"/>
      <c r="M25" s="229"/>
      <c r="N25" s="229"/>
      <c r="O25" s="229"/>
      <c r="P25" s="229"/>
      <c r="Q25" s="229"/>
      <c r="R25" s="229"/>
      <c r="S25" s="229"/>
      <c r="T25" s="229"/>
      <c r="U25" s="229"/>
    </row>
    <row r="26" spans="1:21" ht="38.25" customHeight="1">
      <c r="A26" s="256" t="s">
        <v>572</v>
      </c>
      <c r="B26" s="257"/>
      <c r="C26" s="257"/>
      <c r="D26" s="37"/>
      <c r="E26" s="258" t="str">
        <f>Tablica_A!C165&amp;" "&amp;Tablica_A!C167&amp;" "&amp;Tablica_A!C169&amp;" "&amp;Tablica_A!C171&amp;" "&amp;Tablica_A!C173</f>
        <v>Zagrebačka burza    </v>
      </c>
      <c r="F26" s="258"/>
      <c r="G26" s="258"/>
      <c r="H26" s="258"/>
      <c r="I26" s="258"/>
      <c r="J26" s="258"/>
      <c r="K26" s="258"/>
      <c r="L26" s="258"/>
      <c r="M26" s="258"/>
      <c r="N26" s="258"/>
      <c r="O26" s="258"/>
      <c r="P26" s="258"/>
      <c r="Q26" s="258"/>
      <c r="R26" s="258"/>
      <c r="S26" s="258"/>
      <c r="T26" s="258"/>
      <c r="U26" s="258"/>
    </row>
    <row r="27" spans="1:21" ht="15" customHeight="1">
      <c r="A27" s="244" t="s">
        <v>573</v>
      </c>
      <c r="B27" s="245"/>
      <c r="C27" s="245"/>
      <c r="E27" s="38" t="s">
        <v>574</v>
      </c>
      <c r="G27" s="207">
        <f>Tablica_A!G183</f>
        <v>12899.99</v>
      </c>
      <c r="H27" s="39"/>
      <c r="I27" s="207">
        <f>Tablica_A!G185</f>
        <v>19101</v>
      </c>
      <c r="J27" s="39"/>
      <c r="K27" s="207">
        <f>Tablica_A!O183</f>
        <v>0</v>
      </c>
      <c r="L27" s="39"/>
      <c r="M27" s="207">
        <f>Tablica_A!O185</f>
        <v>0</v>
      </c>
      <c r="O27" s="270" t="s">
        <v>575</v>
      </c>
      <c r="P27" s="270"/>
      <c r="Q27" s="270"/>
      <c r="R27" s="270"/>
      <c r="S27" s="270"/>
      <c r="T27" s="270"/>
      <c r="U27" s="270"/>
    </row>
    <row r="28" spans="1:21" ht="15" customHeight="1">
      <c r="A28" s="40"/>
      <c r="B28" s="40"/>
      <c r="E28" s="41" t="s">
        <v>576</v>
      </c>
      <c r="F28" s="40"/>
      <c r="G28" s="207">
        <f>Tablica_A!K183</f>
        <v>19600</v>
      </c>
      <c r="H28" s="39"/>
      <c r="I28" s="207">
        <f>Tablica_A!K185</f>
        <v>42000</v>
      </c>
      <c r="J28" s="39"/>
      <c r="K28" s="207">
        <f>Tablica_A!S183</f>
        <v>0</v>
      </c>
      <c r="L28" s="39"/>
      <c r="M28" s="207">
        <f>Tablica_A!S185</f>
        <v>0</v>
      </c>
      <c r="N28" s="42"/>
      <c r="O28" s="270"/>
      <c r="P28" s="270"/>
      <c r="Q28" s="270"/>
      <c r="R28" s="270"/>
      <c r="S28" s="270"/>
      <c r="T28" s="270"/>
      <c r="U28" s="270"/>
    </row>
    <row r="29" spans="1:21" ht="15" customHeight="1">
      <c r="A29" s="244" t="s">
        <v>577</v>
      </c>
      <c r="B29" s="245"/>
      <c r="C29" s="245"/>
      <c r="E29" s="207">
        <f>Tablica_A!G191</f>
        <v>354.32</v>
      </c>
      <c r="F29" s="43"/>
      <c r="G29" s="207">
        <f>Tablica_A!K191</f>
        <v>322.2</v>
      </c>
      <c r="H29" s="39"/>
      <c r="I29" s="207">
        <f>Tablica_A!O191</f>
        <v>690.05</v>
      </c>
      <c r="J29" s="39"/>
      <c r="K29" s="207">
        <f>Tablica_A!S191</f>
        <v>1176.08</v>
      </c>
      <c r="L29" s="39"/>
      <c r="M29" s="246" t="s">
        <v>578</v>
      </c>
      <c r="N29" s="247"/>
      <c r="O29" s="247"/>
      <c r="P29" s="247"/>
      <c r="Q29" s="247"/>
      <c r="R29" s="247"/>
      <c r="S29" s="247"/>
      <c r="T29" s="247"/>
      <c r="U29" s="247"/>
    </row>
    <row r="30" spans="1:21" ht="24.75" customHeight="1">
      <c r="A30" s="244" t="s">
        <v>579</v>
      </c>
      <c r="B30" s="245"/>
      <c r="C30" s="245"/>
      <c r="D30" s="40"/>
      <c r="E30" s="207">
        <f>Tablica_A!K198</f>
        <v>16.67</v>
      </c>
      <c r="F30" s="43"/>
      <c r="G30" s="207">
        <f>Tablica_A!O198</f>
        <v>13.33</v>
      </c>
      <c r="H30" s="39"/>
      <c r="I30" s="207">
        <f>Tablica_A!S198</f>
        <v>8</v>
      </c>
      <c r="J30" s="39"/>
      <c r="K30" s="207">
        <f>Tablica_A!K200</f>
        <v>0</v>
      </c>
      <c r="L30" s="39"/>
      <c r="M30" s="207">
        <f>Tablica_A!O200</f>
        <v>0</v>
      </c>
      <c r="N30" s="44"/>
      <c r="O30" s="207">
        <f>Tablica_A!S200</f>
        <v>0</v>
      </c>
      <c r="Q30" s="240" t="s">
        <v>580</v>
      </c>
      <c r="R30" s="240"/>
      <c r="S30" s="240"/>
      <c r="T30" s="240"/>
      <c r="U30" s="240"/>
    </row>
    <row r="31" spans="1:21" s="35" customFormat="1" ht="15">
      <c r="A31" s="244" t="s">
        <v>581</v>
      </c>
      <c r="B31" s="245"/>
      <c r="C31" s="245"/>
      <c r="D31" s="36"/>
      <c r="E31" s="269">
        <f>Tablica_A!S193</f>
        <v>1520000</v>
      </c>
      <c r="F31" s="269"/>
      <c r="G31" s="269"/>
      <c r="H31" s="1"/>
      <c r="I31" s="1"/>
      <c r="J31" s="1"/>
      <c r="K31" s="1"/>
      <c r="L31" s="1"/>
      <c r="M31" s="1"/>
      <c r="N31" s="1"/>
      <c r="O31" s="1"/>
      <c r="P31" s="1"/>
      <c r="Q31" s="1"/>
      <c r="R31" s="1"/>
      <c r="S31" s="1"/>
      <c r="T31" s="1"/>
      <c r="U31" s="1"/>
    </row>
    <row r="32" spans="1:21" s="35" customFormat="1" ht="15" customHeight="1">
      <c r="A32" s="16" t="s">
        <v>582</v>
      </c>
      <c r="B32" s="36"/>
      <c r="C32" s="36"/>
      <c r="D32" s="36"/>
      <c r="E32" s="36"/>
      <c r="G32" s="45" t="s">
        <v>583</v>
      </c>
      <c r="H32" s="46"/>
      <c r="I32" s="205">
        <f>Fintab!G23</f>
        <v>891724</v>
      </c>
      <c r="L32" s="46"/>
      <c r="P32" s="46"/>
      <c r="Q32" s="46"/>
      <c r="S32" s="47"/>
      <c r="T32" s="36"/>
      <c r="U32" s="36" t="s">
        <v>584</v>
      </c>
    </row>
    <row r="33" spans="1:21" s="35" customFormat="1" ht="15" customHeight="1">
      <c r="A33" s="48"/>
      <c r="B33" s="22"/>
      <c r="C33" s="22"/>
      <c r="D33" s="22"/>
      <c r="G33" s="45" t="s">
        <v>585</v>
      </c>
      <c r="I33" s="206">
        <f>Fintab!I23</f>
        <v>798854</v>
      </c>
      <c r="S33" s="45" t="s">
        <v>586</v>
      </c>
      <c r="U33" s="205">
        <f>Fintab!G76</f>
        <v>10556</v>
      </c>
    </row>
    <row r="34" spans="1:21" s="35" customFormat="1" ht="15" customHeight="1">
      <c r="A34" s="28"/>
      <c r="B34" s="22"/>
      <c r="C34" s="22"/>
      <c r="D34" s="22"/>
      <c r="E34" s="22"/>
      <c r="F34" s="22"/>
      <c r="G34" s="22"/>
      <c r="H34" s="22"/>
      <c r="I34" s="22"/>
      <c r="J34" s="22"/>
      <c r="K34" s="22"/>
      <c r="L34" s="22"/>
      <c r="M34" s="22"/>
      <c r="O34" s="22"/>
      <c r="P34" s="22"/>
      <c r="S34" s="45" t="s">
        <v>587</v>
      </c>
      <c r="T34" s="22"/>
      <c r="U34" s="205">
        <f>Fintab!H76</f>
        <v>13171</v>
      </c>
    </row>
    <row r="35" spans="1:21" s="35" customFormat="1" ht="15" customHeight="1">
      <c r="A35" s="28" t="s">
        <v>240</v>
      </c>
      <c r="B35" s="22"/>
      <c r="C35" s="22"/>
      <c r="D35" s="22"/>
      <c r="E35" s="47"/>
      <c r="F35" s="36"/>
      <c r="J35" s="22"/>
      <c r="K35" s="22"/>
      <c r="L35" s="22"/>
      <c r="M35" s="22"/>
      <c r="O35" s="22"/>
      <c r="P35" s="22"/>
      <c r="S35" s="45" t="s">
        <v>605</v>
      </c>
      <c r="U35" s="205">
        <f>Fintab!I76</f>
        <v>47043</v>
      </c>
    </row>
    <row r="36" spans="1:21" s="35" customFormat="1" ht="15" customHeight="1">
      <c r="A36" s="22"/>
      <c r="B36" s="22"/>
      <c r="C36" s="22"/>
      <c r="D36" s="22"/>
      <c r="E36" s="45" t="s">
        <v>606</v>
      </c>
      <c r="G36" s="205">
        <f>Fintab!G141</f>
        <v>205174</v>
      </c>
      <c r="K36" s="46"/>
      <c r="L36" s="46"/>
      <c r="M36" s="46"/>
      <c r="O36" s="46"/>
      <c r="P36" s="46"/>
      <c r="S36" s="45" t="s">
        <v>607</v>
      </c>
      <c r="U36" s="205">
        <f>Fintab!J76</f>
        <v>27602</v>
      </c>
    </row>
    <row r="37" spans="2:21" s="35" customFormat="1" ht="15" customHeight="1">
      <c r="B37" s="49"/>
      <c r="C37" s="49"/>
      <c r="D37" s="49"/>
      <c r="E37" s="45" t="s">
        <v>608</v>
      </c>
      <c r="F37" s="22"/>
      <c r="G37" s="205">
        <f>Fintab!H141</f>
        <v>83310</v>
      </c>
      <c r="J37" s="49"/>
      <c r="K37" s="49"/>
      <c r="L37" s="49"/>
      <c r="M37" s="49"/>
      <c r="N37" s="49"/>
      <c r="O37" s="49"/>
      <c r="P37" s="49"/>
      <c r="Q37" s="36"/>
      <c r="S37" s="50"/>
      <c r="T37" s="46"/>
      <c r="U37" s="36" t="s">
        <v>609</v>
      </c>
    </row>
    <row r="38" spans="1:21" s="35" customFormat="1" ht="15" customHeight="1">
      <c r="A38" s="48"/>
      <c r="B38" s="22"/>
      <c r="C38" s="22"/>
      <c r="D38" s="22"/>
      <c r="E38" s="45" t="s">
        <v>610</v>
      </c>
      <c r="G38" s="205">
        <f>Fintab!I141</f>
        <v>38086</v>
      </c>
      <c r="S38" s="45" t="s">
        <v>611</v>
      </c>
      <c r="T38" s="46"/>
      <c r="U38" s="206">
        <f>Fintab!G118</f>
        <v>26714</v>
      </c>
    </row>
    <row r="39" spans="5:21" s="35" customFormat="1" ht="15" customHeight="1">
      <c r="E39" s="45" t="s">
        <v>585</v>
      </c>
      <c r="G39" s="205">
        <f>Fintab!J141</f>
        <v>250398</v>
      </c>
      <c r="K39" s="22"/>
      <c r="L39" s="22"/>
      <c r="M39" s="22"/>
      <c r="O39" s="22"/>
      <c r="P39" s="22"/>
      <c r="Q39" s="22"/>
      <c r="S39" s="45" t="s">
        <v>585</v>
      </c>
      <c r="T39" s="49"/>
      <c r="U39" s="206">
        <f>Fintab!I118</f>
        <v>76581</v>
      </c>
    </row>
    <row r="40" spans="6:17" s="35" customFormat="1" ht="15" customHeight="1">
      <c r="F40" s="14"/>
      <c r="G40" s="14"/>
      <c r="H40" s="14"/>
      <c r="I40" s="51"/>
      <c r="K40" s="46"/>
      <c r="L40" s="46"/>
      <c r="M40" s="46"/>
      <c r="O40" s="46"/>
      <c r="P40" s="46"/>
      <c r="Q40" s="46"/>
    </row>
    <row r="41" spans="5:21" s="35" customFormat="1" ht="15" customHeight="1">
      <c r="E41" s="194" t="s">
        <v>875</v>
      </c>
      <c r="F41" s="14"/>
      <c r="G41" s="195" t="str">
        <f>IF(OR(Kontrole!C2&lt;&gt;"Zadovoljena",Kontrole!C3&lt;&gt;"Zadovoljena",Kontrole!C4&lt;&gt;"Zadovoljena",Kontrole!C5&lt;&gt;"Zadovoljena",Kontrole!C6&lt;&gt;"Zadovoljena",Kontrole!C7&lt;&gt;"Zadovoljena",Kontrole!C8&lt;&gt;"Zadovoljena",Kontrole!C9&lt;&gt;"Zadovoljena",Kontrole!C10&lt;&gt;"Zadovoljena",Kontrole!C11&lt;&gt;"Zadovoljena",Kontrole!C12&lt;&gt;"Zadovoljena",Kontrole!C13&lt;&gt;"Zadovoljena",Kontrole!C14&lt;&gt;"Zadovoljena",Kontrole!C15&lt;&gt;"Zadovoljena",Kontrole!C16&lt;&gt;"Zadovoljena",Kontrole!C18&lt;&gt;"Zadovoljena",Kontrole!C19&lt;&gt;"Zadovoljena",Kontrole!C20&lt;&gt;"Zadovoljena",Kontrole!C21&lt;&gt;"Zadovoljena",Kontrole!C22&lt;&gt;"Zadovoljena",Kontrole!C23&lt;&gt;"Zadovoljena",Kontrole!C24&lt;&gt;"Zadovoljena",Kontrole!C25&lt;&gt;"Zadovoljena",Kontrole!C26&lt;&gt;"Zadovoljena",Kontrole!C27&lt;&gt;"Zadovoljena",Kontrole!C28&lt;&gt;"Zadovoljena"),"NE","DA")</f>
        <v>DA</v>
      </c>
      <c r="H41" s="14"/>
      <c r="I41" s="51"/>
      <c r="K41" s="46"/>
      <c r="L41" s="46"/>
      <c r="M41" s="46"/>
      <c r="O41" s="46"/>
      <c r="P41" s="46"/>
      <c r="Q41" s="46"/>
      <c r="S41" s="46"/>
      <c r="T41" s="46"/>
      <c r="U41" s="46"/>
    </row>
    <row r="42" ht="15"/>
    <row r="43" spans="1:21" ht="15">
      <c r="A43" s="6" t="s">
        <v>612</v>
      </c>
      <c r="B43" s="6"/>
      <c r="C43" s="267" t="s">
        <v>592</v>
      </c>
      <c r="D43" s="268"/>
      <c r="E43" s="238"/>
      <c r="F43" s="238"/>
      <c r="G43" s="238"/>
      <c r="H43" s="239"/>
      <c r="I43" s="52" t="s">
        <v>613</v>
      </c>
      <c r="K43" s="237" t="s">
        <v>306</v>
      </c>
      <c r="L43" s="238"/>
      <c r="M43" s="239"/>
      <c r="O43" s="243" t="s">
        <v>614</v>
      </c>
      <c r="P43" s="243"/>
      <c r="Q43" s="243"/>
      <c r="R43" s="243"/>
      <c r="S43" s="243"/>
      <c r="T43" s="243"/>
      <c r="U43" s="243"/>
    </row>
    <row r="44" ht="9.75" customHeight="1"/>
    <row r="45" spans="1:13" ht="15">
      <c r="A45" s="241" t="s">
        <v>615</v>
      </c>
      <c r="B45" s="53"/>
      <c r="C45" s="267" t="s">
        <v>254</v>
      </c>
      <c r="D45" s="268"/>
      <c r="E45" s="238"/>
      <c r="F45" s="238"/>
      <c r="G45" s="238"/>
      <c r="H45" s="239"/>
      <c r="I45" s="6" t="s">
        <v>616</v>
      </c>
      <c r="K45" s="234" t="s">
        <v>256</v>
      </c>
      <c r="L45" s="235"/>
      <c r="M45" s="236"/>
    </row>
    <row r="46" spans="1:9" ht="3" customHeight="1">
      <c r="A46" s="241"/>
      <c r="B46" s="53"/>
      <c r="I46" s="6"/>
    </row>
    <row r="47" spans="1:21" ht="15">
      <c r="A47" s="241"/>
      <c r="B47" s="53"/>
      <c r="C47" s="267" t="s">
        <v>255</v>
      </c>
      <c r="D47" s="268"/>
      <c r="E47" s="238"/>
      <c r="F47" s="238"/>
      <c r="G47" s="238"/>
      <c r="H47" s="239"/>
      <c r="I47" s="6" t="s">
        <v>616</v>
      </c>
      <c r="K47" s="234" t="s">
        <v>257</v>
      </c>
      <c r="L47" s="235"/>
      <c r="M47" s="236"/>
      <c r="O47" s="54"/>
      <c r="P47" s="54"/>
      <c r="Q47" s="54"/>
      <c r="R47" s="54"/>
      <c r="S47" s="54"/>
      <c r="T47" s="54"/>
      <c r="U47" s="54"/>
    </row>
    <row r="48" spans="1:9" ht="3" customHeight="1">
      <c r="A48" s="241"/>
      <c r="B48" s="53"/>
      <c r="I48" s="6"/>
    </row>
    <row r="49" spans="1:19" ht="15">
      <c r="A49" s="241"/>
      <c r="B49" s="53"/>
      <c r="C49" s="267"/>
      <c r="D49" s="268"/>
      <c r="E49" s="238"/>
      <c r="F49" s="238"/>
      <c r="G49" s="238"/>
      <c r="H49" s="239"/>
      <c r="I49" s="6" t="s">
        <v>616</v>
      </c>
      <c r="K49" s="234"/>
      <c r="L49" s="235"/>
      <c r="M49" s="236"/>
      <c r="Q49" s="243" t="s">
        <v>617</v>
      </c>
      <c r="R49" s="243"/>
      <c r="S49" s="243"/>
    </row>
    <row r="50" ht="15" hidden="1"/>
    <row r="51" ht="15" hidden="1"/>
    <row r="52" ht="15" hidden="1"/>
    <row r="53" ht="15" hidden="1"/>
    <row r="54" ht="15" hidden="1"/>
    <row r="55" ht="15" hidden="1"/>
    <row r="56" ht="15" hidden="1"/>
    <row r="57" ht="15" hidden="1"/>
    <row r="58" ht="15" hidden="1"/>
    <row r="59" ht="15" hidden="1"/>
    <row r="60" ht="15" hidden="1"/>
    <row r="61" ht="15" hidden="1"/>
    <row r="62" ht="15" hidden="1"/>
    <row r="63" ht="15" hidden="1"/>
    <row r="64" ht="15" hidden="1"/>
    <row r="65" ht="15" hidden="1"/>
    <row r="66" ht="15" hidden="1"/>
    <row r="67" ht="15" hidden="1"/>
    <row r="68" ht="15" hidden="1"/>
    <row r="69" ht="15" hidden="1"/>
    <row r="70" ht="15" hidden="1"/>
    <row r="71" ht="15" hidden="1"/>
    <row r="72" ht="15" hidden="1"/>
    <row r="73" ht="15" hidden="1"/>
    <row r="74" ht="15" hidden="1"/>
    <row r="75" ht="15" hidden="1"/>
    <row r="76" ht="15" hidden="1"/>
    <row r="77" ht="15" hidden="1"/>
    <row r="78" ht="15" hidden="1"/>
    <row r="79" ht="15" hidden="1"/>
    <row r="80" ht="15" hidden="1"/>
    <row r="81" ht="15" hidden="1"/>
    <row r="82" ht="15" hidden="1"/>
    <row r="83" ht="15" hidden="1"/>
    <row r="84" ht="15" hidden="1"/>
    <row r="85" ht="15" hidden="1"/>
    <row r="86" ht="15" hidden="1"/>
    <row r="87" ht="15" hidden="1"/>
    <row r="88" ht="15" hidden="1"/>
    <row r="89" ht="15" hidden="1"/>
    <row r="90" ht="15" hidden="1"/>
    <row r="91" ht="15" hidden="1"/>
    <row r="92" ht="15" hidden="1"/>
    <row r="93" ht="15" hidden="1"/>
    <row r="94" ht="15" hidden="1"/>
    <row r="95" ht="15" hidden="1"/>
    <row r="96" ht="15" hidden="1"/>
    <row r="97" ht="15" hidden="1"/>
    <row r="98" ht="15" hidden="1"/>
    <row r="99" ht="15" hidden="1"/>
    <row r="100" ht="15" hidden="1"/>
    <row r="101" ht="15" hidden="1"/>
    <row r="102" ht="15" hidden="1"/>
    <row r="103" ht="15" hidden="1"/>
    <row r="104" ht="15" hidden="1"/>
    <row r="105" ht="15" hidden="1"/>
    <row r="106" ht="15" hidden="1"/>
    <row r="107" ht="15" hidden="1"/>
    <row r="108" ht="15" hidden="1"/>
    <row r="109" ht="15" hidden="1"/>
    <row r="110" ht="15" hidden="1"/>
    <row r="111" ht="15" hidden="1"/>
    <row r="112" ht="15" hidden="1"/>
    <row r="113" ht="15" hidden="1"/>
    <row r="114" ht="15" hidden="1"/>
    <row r="115" ht="15" hidden="1"/>
    <row r="116" ht="15" hidden="1"/>
    <row r="117" ht="15" hidden="1"/>
    <row r="118" ht="15" hidden="1"/>
    <row r="119" ht="15" hidden="1"/>
    <row r="120" ht="15" hidden="1"/>
    <row r="121" ht="15" hidden="1"/>
    <row r="122" ht="15" hidden="1"/>
    <row r="123" ht="15" hidden="1"/>
    <row r="124" ht="15" hidden="1"/>
    <row r="125" ht="15" hidden="1"/>
    <row r="126" ht="15" hidden="1"/>
    <row r="127" ht="15" hidden="1"/>
    <row r="128" ht="15" hidden="1"/>
    <row r="129" ht="15" hidden="1"/>
    <row r="130" ht="15" hidden="1"/>
    <row r="131" ht="15" hidden="1"/>
    <row r="132" ht="15" hidden="1"/>
    <row r="133" ht="15" hidden="1"/>
    <row r="134" ht="15" hidden="1"/>
    <row r="135" ht="15" hidden="1"/>
    <row r="136" ht="15" hidden="1"/>
    <row r="137" ht="15" hidden="1"/>
    <row r="138" ht="15" hidden="1"/>
    <row r="139" ht="15" hidden="1"/>
    <row r="140" ht="15" hidden="1"/>
    <row r="141" ht="15" hidden="1"/>
    <row r="142" ht="15" hidden="1"/>
    <row r="143" ht="15" hidden="1"/>
    <row r="144" ht="15" hidden="1"/>
    <row r="145" ht="15" hidden="1"/>
    <row r="146" ht="15" hidden="1"/>
    <row r="147" ht="15" hidden="1"/>
    <row r="148" ht="15" hidden="1"/>
    <row r="149" ht="15" hidden="1"/>
    <row r="150" ht="15" hidden="1"/>
    <row r="151" ht="15" hidden="1"/>
    <row r="152" ht="15" hidden="1"/>
    <row r="153" ht="15" hidden="1"/>
    <row r="154" ht="15" hidden="1"/>
    <row r="155" ht="15" hidden="1"/>
    <row r="156" ht="15" hidden="1"/>
    <row r="157" ht="15" hidden="1"/>
    <row r="158" ht="15" hidden="1"/>
    <row r="159" ht="15" hidden="1"/>
    <row r="160" ht="15" hidden="1"/>
    <row r="161" ht="15" hidden="1"/>
    <row r="162" ht="15" hidden="1"/>
    <row r="163" ht="15" hidden="1"/>
    <row r="164" ht="15" hidden="1"/>
    <row r="165" ht="15" hidden="1"/>
    <row r="166" ht="15" hidden="1"/>
    <row r="167" ht="15" hidden="1"/>
    <row r="168" ht="15" hidden="1"/>
    <row r="169" ht="15" hidden="1"/>
    <row r="170" ht="15" hidden="1"/>
    <row r="171" ht="15" hidden="1"/>
    <row r="172" ht="15" hidden="1"/>
    <row r="173" ht="15" hidden="1"/>
    <row r="174" ht="15" hidden="1"/>
    <row r="175" ht="15" hidden="1"/>
    <row r="176" ht="15" hidden="1"/>
    <row r="177" ht="15" hidden="1"/>
    <row r="178" ht="15" hidden="1"/>
    <row r="179" ht="15" hidden="1"/>
    <row r="180" ht="15" hidden="1"/>
    <row r="181" ht="15" hidden="1"/>
    <row r="182" ht="15" hidden="1"/>
    <row r="183" ht="15" hidden="1"/>
    <row r="184" ht="15" hidden="1"/>
    <row r="185" ht="15" hidden="1"/>
    <row r="186" ht="15" hidden="1"/>
    <row r="187" ht="15" hidden="1"/>
    <row r="188" ht="15" hidden="1"/>
    <row r="189" ht="15" hidden="1"/>
    <row r="190" ht="15" hidden="1"/>
    <row r="191" ht="15" hidden="1"/>
    <row r="192" ht="15" hidden="1"/>
    <row r="193" ht="15" hidden="1"/>
    <row r="194" ht="15" hidden="1"/>
    <row r="195" ht="15" hidden="1"/>
    <row r="196" ht="15" hidden="1"/>
    <row r="197" ht="15" hidden="1"/>
    <row r="198" ht="15" hidden="1"/>
    <row r="199" ht="15" hidden="1"/>
    <row r="200" ht="15" hidden="1"/>
    <row r="201" ht="15" hidden="1"/>
    <row r="202" ht="15" hidden="1"/>
    <row r="203" ht="15" hidden="1"/>
    <row r="204" ht="15" hidden="1"/>
    <row r="205" ht="15" hidden="1"/>
    <row r="206" ht="15" hidden="1"/>
    <row r="207" ht="15" hidden="1"/>
    <row r="208" ht="15" hidden="1"/>
    <row r="209" ht="15" hidden="1"/>
    <row r="210" ht="15" hidden="1"/>
    <row r="211" ht="15" hidden="1"/>
    <row r="212" ht="15" hidden="1"/>
    <row r="213" ht="15" hidden="1"/>
    <row r="214" ht="15" hidden="1"/>
    <row r="215" ht="15" hidden="1"/>
    <row r="216" ht="15" hidden="1"/>
  </sheetData>
  <sheetProtection password="C79A" sheet="1" objects="1" scenarios="1"/>
  <mergeCells count="52">
    <mergeCell ref="A21:A22"/>
    <mergeCell ref="Q3:U3"/>
    <mergeCell ref="C16:U16"/>
    <mergeCell ref="C17:U17"/>
    <mergeCell ref="K3:O3"/>
    <mergeCell ref="A19:A20"/>
    <mergeCell ref="G14:K14"/>
    <mergeCell ref="A12:E12"/>
    <mergeCell ref="S6:U6"/>
    <mergeCell ref="A18:C18"/>
    <mergeCell ref="A31:C31"/>
    <mergeCell ref="E31:G31"/>
    <mergeCell ref="E26:U26"/>
    <mergeCell ref="A27:C27"/>
    <mergeCell ref="O27:U28"/>
    <mergeCell ref="A26:C26"/>
    <mergeCell ref="C45:H45"/>
    <mergeCell ref="C47:H47"/>
    <mergeCell ref="C49:H49"/>
    <mergeCell ref="C43:H43"/>
    <mergeCell ref="C15:U15"/>
    <mergeCell ref="E7:U7"/>
    <mergeCell ref="G10:N10"/>
    <mergeCell ref="G11:N11"/>
    <mergeCell ref="A8:E8"/>
    <mergeCell ref="G8:U8"/>
    <mergeCell ref="A25:C25"/>
    <mergeCell ref="E25:U25"/>
    <mergeCell ref="K45:M45"/>
    <mergeCell ref="A1:U1"/>
    <mergeCell ref="M13:U13"/>
    <mergeCell ref="C14:E14"/>
    <mergeCell ref="G9:I9"/>
    <mergeCell ref="Q9:U9"/>
    <mergeCell ref="S5:U5"/>
    <mergeCell ref="M14:U14"/>
    <mergeCell ref="O43:U43"/>
    <mergeCell ref="Q49:S49"/>
    <mergeCell ref="A29:C29"/>
    <mergeCell ref="M29:U29"/>
    <mergeCell ref="A30:C30"/>
    <mergeCell ref="Q30:U30"/>
    <mergeCell ref="A45:A49"/>
    <mergeCell ref="K49:M49"/>
    <mergeCell ref="K47:M47"/>
    <mergeCell ref="K43:M43"/>
    <mergeCell ref="C23:E23"/>
    <mergeCell ref="K23:M23"/>
    <mergeCell ref="A24:C24"/>
    <mergeCell ref="E24:U24"/>
    <mergeCell ref="O23:Q23"/>
    <mergeCell ref="S23:U23"/>
  </mergeCells>
  <dataValidations count="2">
    <dataValidation allowBlank="1" showInputMessage="1" sqref="E18:U18 A1:A19 A21 B1:C17 K50:M65536 F19:G22 D19:E23 C23 B19:B23 B25:U25 E27:E28 D27:D65536 B28:C28 G27:G28 I27:I28 K27:K28 A23:A31 M27:U28 H9:U14 D1:G14 H4:O7 I3 H1:O2 M30:U30 J27:J30 I30 H27:H30 G30 F27:F30 O33:O65536 M31 N31:N65536 O31 Q4:U7 K30:K31 X1:IV65536 V1:W37 V40:W65536 P31:R65536 S41:U65536 A32:C65536 S31:U39 E31:J65536 P1:P7 Q1:U2 L27:L44 K33:K44 M33:M44 K46:M46 K48:M48 H19:U23"/>
    <dataValidation type="textLength" allowBlank="1" showInputMessage="1" showErrorMessage="1" errorTitle="Neispravan broj" error="Broj telefona ili telefaxa upisuje se kao broj bez posebnih znakova &quot;/&quot;,  &quot;-&quot; ili razmaka između brojeva s obaveznim pozivnim brojem, npr.: 01/6127-087 upisujete na način: 016127087, ne odvajajte znamenke ni na koji način." sqref="K45:M45 K47:M47 K49:M49">
      <formula1>9</formula1>
      <formula2>10</formula2>
    </dataValidation>
  </dataValidations>
  <printOptions horizontalCentered="1"/>
  <pageMargins left="0.35433070866141736" right="0.35433070866141736" top="0.5905511811023623" bottom="0.984251968503937" header="0.3937007874015748" footer="0.7874015748031497"/>
  <pageSetup fitToHeight="0" horizontalDpi="600" verticalDpi="600" orientation="portrait" paperSize="9" scale="80" r:id="rId2"/>
  <headerFooter alignWithMargins="0">
    <oddFooter>&amp;RStranica &amp;P</oddFooter>
  </headerFooter>
  <drawing r:id="rId1"/>
</worksheet>
</file>

<file path=xl/worksheets/sheet4.xml><?xml version="1.0" encoding="utf-8"?>
<worksheet xmlns="http://schemas.openxmlformats.org/spreadsheetml/2006/main" xmlns:r="http://schemas.openxmlformats.org/officeDocument/2006/relationships">
  <dimension ref="A1:U200"/>
  <sheetViews>
    <sheetView showGridLines="0" showRowColHeaders="0" workbookViewId="0" topLeftCell="A1">
      <selection activeCell="O198" sqref="O198:Q198"/>
    </sheetView>
  </sheetViews>
  <sheetFormatPr defaultColWidth="9.140625" defaultRowHeight="12.75" zeroHeight="1"/>
  <cols>
    <col min="1" max="1" width="10.28125" style="55" customWidth="1"/>
    <col min="2" max="2" width="0.5625" style="55" customWidth="1"/>
    <col min="3" max="3" width="10.28125" style="55" customWidth="1"/>
    <col min="4" max="4" width="0.5625" style="55" customWidth="1"/>
    <col min="5" max="5" width="10.28125" style="55" customWidth="1"/>
    <col min="6" max="6" width="0.5625" style="55" customWidth="1"/>
    <col min="7" max="7" width="10.28125" style="55" customWidth="1"/>
    <col min="8" max="8" width="0.5625" style="55" customWidth="1"/>
    <col min="9" max="9" width="10.28125" style="55" customWidth="1"/>
    <col min="10" max="10" width="0.5625" style="55" customWidth="1"/>
    <col min="11" max="11" width="10.28125" style="55" customWidth="1"/>
    <col min="12" max="12" width="0.5625" style="55" customWidth="1"/>
    <col min="13" max="13" width="10.28125" style="55" customWidth="1"/>
    <col min="14" max="14" width="0.5625" style="55" customWidth="1"/>
    <col min="15" max="15" width="10.28125" style="55" customWidth="1"/>
    <col min="16" max="16" width="0.5625" style="55" customWidth="1"/>
    <col min="17" max="17" width="10.28125" style="55" customWidth="1"/>
    <col min="18" max="18" width="0.5625" style="55" customWidth="1"/>
    <col min="19" max="19" width="10.28125" style="55" customWidth="1"/>
    <col min="20" max="20" width="0.5625" style="55" customWidth="1"/>
    <col min="21" max="21" width="10.28125" style="55" customWidth="1"/>
    <col min="22" max="22" width="0.13671875" style="55" customWidth="1"/>
    <col min="23" max="16384" width="0" style="55" hidden="1" customWidth="1"/>
  </cols>
  <sheetData>
    <row r="1" spans="1:21" ht="19.5" customHeight="1">
      <c r="A1" s="320" t="s">
        <v>429</v>
      </c>
      <c r="B1" s="320"/>
      <c r="C1" s="320"/>
      <c r="D1" s="320"/>
      <c r="E1" s="320"/>
      <c r="F1" s="320"/>
      <c r="G1" s="320"/>
      <c r="H1" s="320"/>
      <c r="I1" s="320"/>
      <c r="J1" s="320"/>
      <c r="K1" s="320"/>
      <c r="L1" s="320"/>
      <c r="M1" s="320"/>
      <c r="N1" s="320"/>
      <c r="O1" s="320"/>
      <c r="P1" s="321"/>
      <c r="Q1" s="321"/>
      <c r="R1" s="321"/>
      <c r="S1" s="321"/>
      <c r="T1" s="321"/>
      <c r="U1" s="321"/>
    </row>
    <row r="2" ht="9.75" customHeight="1"/>
    <row r="3" spans="1:21" ht="34.5" customHeight="1">
      <c r="A3" s="56" t="s">
        <v>431</v>
      </c>
      <c r="H3" s="57"/>
      <c r="Q3" s="273" t="s">
        <v>430</v>
      </c>
      <c r="R3" s="274"/>
      <c r="S3" s="274"/>
      <c r="T3" s="274"/>
      <c r="U3" s="275"/>
    </row>
    <row r="4" spans="1:2" ht="10.5" customHeight="1">
      <c r="A4" s="58"/>
      <c r="B4" s="58"/>
    </row>
    <row r="5" spans="2:21" ht="18" customHeight="1">
      <c r="B5" s="59"/>
      <c r="E5" s="60" t="s">
        <v>534</v>
      </c>
      <c r="G5" s="61" t="s">
        <v>868</v>
      </c>
      <c r="H5" s="59"/>
      <c r="I5" s="59"/>
      <c r="J5" s="62"/>
      <c r="K5" s="62"/>
      <c r="L5" s="62"/>
      <c r="M5" s="62"/>
      <c r="N5" s="62"/>
      <c r="O5" s="62"/>
      <c r="Q5" s="60" t="s">
        <v>535</v>
      </c>
      <c r="S5" s="322" t="s">
        <v>357</v>
      </c>
      <c r="T5" s="323"/>
      <c r="U5" s="326"/>
    </row>
    <row r="6" spans="1:15" ht="3" customHeight="1">
      <c r="A6" s="59"/>
      <c r="B6" s="59"/>
      <c r="C6" s="59"/>
      <c r="D6" s="59"/>
      <c r="E6" s="59"/>
      <c r="F6" s="59"/>
      <c r="G6" s="59"/>
      <c r="H6" s="59"/>
      <c r="I6" s="59"/>
      <c r="J6" s="63"/>
      <c r="K6" s="63"/>
      <c r="L6" s="63"/>
      <c r="M6" s="63"/>
      <c r="N6" s="63"/>
      <c r="O6" s="63"/>
    </row>
    <row r="7" spans="5:21" ht="18" customHeight="1">
      <c r="E7" s="64" t="s">
        <v>536</v>
      </c>
      <c r="G7" s="65" t="s">
        <v>242</v>
      </c>
      <c r="H7" s="59"/>
      <c r="I7" s="59"/>
      <c r="J7" s="62"/>
      <c r="K7" s="62"/>
      <c r="L7" s="62"/>
      <c r="M7" s="62"/>
      <c r="N7" s="62"/>
      <c r="O7" s="62"/>
      <c r="Q7" s="60" t="s">
        <v>537</v>
      </c>
      <c r="S7" s="322" t="s">
        <v>358</v>
      </c>
      <c r="T7" s="323"/>
      <c r="U7" s="326"/>
    </row>
    <row r="8" ht="3" customHeight="1"/>
    <row r="9" spans="2:21" ht="18" customHeight="1">
      <c r="B9" s="64"/>
      <c r="C9" s="64" t="s">
        <v>538</v>
      </c>
      <c r="D9" s="64"/>
      <c r="E9" s="234" t="s">
        <v>332</v>
      </c>
      <c r="F9" s="295"/>
      <c r="G9" s="295"/>
      <c r="H9" s="295"/>
      <c r="I9" s="295"/>
      <c r="J9" s="295"/>
      <c r="K9" s="295"/>
      <c r="L9" s="295"/>
      <c r="M9" s="295"/>
      <c r="N9" s="295"/>
      <c r="O9" s="295"/>
      <c r="P9" s="295"/>
      <c r="Q9" s="295"/>
      <c r="R9" s="295"/>
      <c r="S9" s="295"/>
      <c r="T9" s="295"/>
      <c r="U9" s="296"/>
    </row>
    <row r="10" spans="1:6" ht="3" customHeight="1">
      <c r="A10" s="59"/>
      <c r="B10" s="59"/>
      <c r="C10" s="59"/>
      <c r="D10" s="59"/>
      <c r="E10" s="59"/>
      <c r="F10" s="59"/>
    </row>
    <row r="11" spans="1:21" ht="24.75" customHeight="1">
      <c r="A11" s="333" t="s">
        <v>618</v>
      </c>
      <c r="B11" s="334"/>
      <c r="C11" s="334"/>
      <c r="D11" s="334"/>
      <c r="E11" s="334"/>
      <c r="F11" s="66"/>
      <c r="G11" s="67">
        <v>10000</v>
      </c>
      <c r="H11" s="68"/>
      <c r="I11" s="234" t="s">
        <v>333</v>
      </c>
      <c r="J11" s="282"/>
      <c r="K11" s="235"/>
      <c r="L11" s="235"/>
      <c r="M11" s="236"/>
      <c r="O11" s="234" t="s">
        <v>334</v>
      </c>
      <c r="P11" s="282"/>
      <c r="Q11" s="282"/>
      <c r="R11" s="282"/>
      <c r="S11" s="282"/>
      <c r="T11" s="282"/>
      <c r="U11" s="283"/>
    </row>
    <row r="12" spans="1:21" ht="3" customHeight="1">
      <c r="A12" s="69"/>
      <c r="B12" s="66"/>
      <c r="C12" s="66"/>
      <c r="D12" s="66"/>
      <c r="E12" s="66"/>
      <c r="F12" s="66"/>
      <c r="G12" s="70"/>
      <c r="H12" s="70"/>
      <c r="I12" s="71"/>
      <c r="J12" s="72"/>
      <c r="K12" s="70"/>
      <c r="L12" s="70"/>
      <c r="M12" s="57"/>
      <c r="N12" s="57"/>
      <c r="O12" s="57"/>
      <c r="P12" s="57"/>
      <c r="Q12" s="57"/>
      <c r="R12" s="57"/>
      <c r="S12" s="57"/>
      <c r="T12" s="57"/>
      <c r="U12" s="57"/>
    </row>
    <row r="13" spans="1:21" ht="15">
      <c r="A13" s="73"/>
      <c r="B13" s="69"/>
      <c r="C13" s="73"/>
      <c r="D13" s="74"/>
      <c r="E13" s="64" t="s">
        <v>540</v>
      </c>
      <c r="F13" s="73"/>
      <c r="G13" s="234" t="s">
        <v>335</v>
      </c>
      <c r="H13" s="235"/>
      <c r="I13" s="236"/>
      <c r="O13" s="60" t="s">
        <v>541</v>
      </c>
      <c r="P13" s="75"/>
      <c r="Q13" s="322" t="s">
        <v>336</v>
      </c>
      <c r="R13" s="323"/>
      <c r="S13" s="324"/>
      <c r="T13" s="324"/>
      <c r="U13" s="325"/>
    </row>
    <row r="14" spans="1:6" ht="3" customHeight="1">
      <c r="A14" s="69"/>
      <c r="B14" s="69"/>
      <c r="C14" s="69"/>
      <c r="D14" s="69"/>
      <c r="E14" s="69"/>
      <c r="F14" s="69"/>
    </row>
    <row r="15" spans="1:21" ht="15">
      <c r="A15" s="73"/>
      <c r="B15" s="64"/>
      <c r="C15" s="64"/>
      <c r="D15" s="64"/>
      <c r="E15" s="64" t="s">
        <v>542</v>
      </c>
      <c r="F15" s="69"/>
      <c r="G15" s="234" t="s">
        <v>337</v>
      </c>
      <c r="H15" s="301"/>
      <c r="I15" s="301"/>
      <c r="J15" s="301"/>
      <c r="K15" s="301"/>
      <c r="L15" s="301"/>
      <c r="M15" s="301"/>
      <c r="N15" s="302"/>
      <c r="O15" s="76"/>
      <c r="P15" s="77"/>
      <c r="Q15" s="72"/>
      <c r="S15" s="60" t="s">
        <v>543</v>
      </c>
      <c r="U15" s="78">
        <v>20138</v>
      </c>
    </row>
    <row r="16" spans="1:17" ht="3" customHeight="1">
      <c r="A16" s="69"/>
      <c r="B16" s="69"/>
      <c r="C16" s="69"/>
      <c r="D16" s="69"/>
      <c r="E16" s="69"/>
      <c r="F16" s="69"/>
      <c r="O16" s="79"/>
      <c r="P16" s="79"/>
      <c r="Q16" s="72"/>
    </row>
    <row r="17" spans="1:21" ht="15">
      <c r="A17" s="73"/>
      <c r="B17" s="64"/>
      <c r="C17" s="64"/>
      <c r="D17" s="64"/>
      <c r="E17" s="64" t="s">
        <v>544</v>
      </c>
      <c r="F17" s="69"/>
      <c r="G17" s="234" t="s">
        <v>338</v>
      </c>
      <c r="H17" s="301"/>
      <c r="I17" s="301"/>
      <c r="J17" s="301"/>
      <c r="K17" s="301"/>
      <c r="L17" s="301"/>
      <c r="M17" s="301"/>
      <c r="N17" s="302"/>
      <c r="O17" s="76"/>
      <c r="P17" s="77"/>
      <c r="Q17" s="72"/>
      <c r="S17" s="60" t="s">
        <v>545</v>
      </c>
      <c r="U17" s="80">
        <v>16</v>
      </c>
    </row>
    <row r="18" spans="1:6" ht="3" customHeight="1">
      <c r="A18" s="69"/>
      <c r="B18" s="69"/>
      <c r="C18" s="69"/>
      <c r="D18" s="69"/>
      <c r="E18" s="69"/>
      <c r="F18" s="69"/>
    </row>
    <row r="19" spans="1:21" ht="15">
      <c r="A19" s="327" t="s">
        <v>546</v>
      </c>
      <c r="B19" s="327"/>
      <c r="C19" s="327"/>
      <c r="D19" s="327"/>
      <c r="E19" s="327"/>
      <c r="F19" s="69"/>
      <c r="G19" s="81">
        <v>21</v>
      </c>
      <c r="H19" s="59"/>
      <c r="I19" s="59"/>
      <c r="N19" s="59"/>
      <c r="P19" s="59"/>
      <c r="Q19" s="59"/>
      <c r="S19" s="64" t="s">
        <v>547</v>
      </c>
      <c r="T19" s="59"/>
      <c r="U19" s="80">
        <v>262</v>
      </c>
    </row>
    <row r="20" ht="3" customHeight="1"/>
    <row r="21" spans="1:21" ht="15">
      <c r="A21" s="82"/>
      <c r="B21" s="69"/>
      <c r="C21" s="64" t="s">
        <v>548</v>
      </c>
      <c r="D21" s="83"/>
      <c r="E21" s="61" t="s">
        <v>339</v>
      </c>
      <c r="K21" s="60" t="s">
        <v>549</v>
      </c>
      <c r="M21" s="234" t="s">
        <v>340</v>
      </c>
      <c r="N21" s="301"/>
      <c r="O21" s="301"/>
      <c r="P21" s="301"/>
      <c r="Q21" s="301"/>
      <c r="R21" s="301"/>
      <c r="S21" s="301"/>
      <c r="T21" s="301"/>
      <c r="U21" s="302"/>
    </row>
    <row r="22" spans="1:21" ht="3" customHeight="1">
      <c r="A22" s="84"/>
      <c r="B22" s="69"/>
      <c r="C22" s="85"/>
      <c r="D22" s="85"/>
      <c r="E22" s="86"/>
      <c r="F22" s="79"/>
      <c r="G22" s="70"/>
      <c r="H22" s="70"/>
      <c r="I22" s="70"/>
      <c r="J22" s="79"/>
      <c r="K22" s="79"/>
      <c r="L22" s="79"/>
      <c r="M22" s="79"/>
      <c r="N22" s="79"/>
      <c r="O22" s="79"/>
      <c r="P22" s="79"/>
      <c r="Q22" s="79"/>
      <c r="R22" s="79"/>
      <c r="S22" s="79"/>
      <c r="T22" s="79"/>
      <c r="U22" s="79"/>
    </row>
    <row r="23" spans="1:21" ht="15">
      <c r="A23" s="60" t="s">
        <v>550</v>
      </c>
      <c r="C23" s="234" t="s">
        <v>341</v>
      </c>
      <c r="D23" s="235"/>
      <c r="E23" s="236"/>
      <c r="F23" s="73"/>
      <c r="G23" s="335" t="s">
        <v>551</v>
      </c>
      <c r="H23" s="336"/>
      <c r="I23" s="336"/>
      <c r="J23" s="336"/>
      <c r="K23" s="336"/>
      <c r="M23" s="234" t="s">
        <v>342</v>
      </c>
      <c r="N23" s="301"/>
      <c r="O23" s="301"/>
      <c r="P23" s="301"/>
      <c r="Q23" s="301"/>
      <c r="R23" s="301"/>
      <c r="S23" s="301"/>
      <c r="T23" s="301"/>
      <c r="U23" s="302"/>
    </row>
    <row r="24" spans="3:15" ht="3" customHeight="1">
      <c r="C24" s="73"/>
      <c r="D24" s="73"/>
      <c r="E24" s="73"/>
      <c r="F24" s="79"/>
      <c r="G24" s="79"/>
      <c r="H24" s="79"/>
      <c r="I24" s="79"/>
      <c r="J24" s="79"/>
      <c r="K24" s="79"/>
      <c r="L24" s="79"/>
      <c r="M24" s="79"/>
      <c r="N24" s="79"/>
      <c r="O24" s="79"/>
    </row>
    <row r="25" spans="1:3" ht="27" customHeight="1">
      <c r="A25" s="87" t="s">
        <v>619</v>
      </c>
      <c r="B25" s="88"/>
      <c r="C25" s="88"/>
    </row>
    <row r="26" spans="3:21" ht="12.75" customHeight="1">
      <c r="C26" s="294" t="s">
        <v>620</v>
      </c>
      <c r="D26" s="316"/>
      <c r="E26" s="316"/>
      <c r="F26" s="316"/>
      <c r="G26" s="316"/>
      <c r="H26" s="90"/>
      <c r="I26" s="317" t="s">
        <v>621</v>
      </c>
      <c r="J26" s="73"/>
      <c r="K26" s="294" t="s">
        <v>622</v>
      </c>
      <c r="L26" s="294"/>
      <c r="M26" s="294"/>
      <c r="N26" s="294"/>
      <c r="O26" s="294"/>
      <c r="P26" s="294"/>
      <c r="Q26" s="294"/>
      <c r="R26" s="294"/>
      <c r="S26" s="294"/>
      <c r="T26" s="294"/>
      <c r="U26" s="294"/>
    </row>
    <row r="27" spans="3:21" ht="12.75" customHeight="1">
      <c r="C27" s="316"/>
      <c r="D27" s="316"/>
      <c r="E27" s="316"/>
      <c r="F27" s="316"/>
      <c r="G27" s="316"/>
      <c r="H27" s="90"/>
      <c r="I27" s="318"/>
      <c r="J27" s="91"/>
      <c r="K27" s="294" t="s">
        <v>623</v>
      </c>
      <c r="L27" s="294"/>
      <c r="M27" s="294"/>
      <c r="N27" s="89"/>
      <c r="O27" s="294" t="s">
        <v>624</v>
      </c>
      <c r="P27" s="319"/>
      <c r="Q27" s="319"/>
      <c r="R27" s="319"/>
      <c r="S27" s="319"/>
      <c r="T27" s="319"/>
      <c r="U27" s="319"/>
    </row>
    <row r="28" ht="3" customHeight="1"/>
    <row r="29" spans="1:21" ht="15">
      <c r="A29" s="305" t="s">
        <v>625</v>
      </c>
      <c r="B29" s="306"/>
      <c r="C29" s="234" t="s">
        <v>343</v>
      </c>
      <c r="D29" s="282"/>
      <c r="E29" s="282"/>
      <c r="F29" s="282"/>
      <c r="G29" s="283"/>
      <c r="H29" s="93"/>
      <c r="I29" s="78">
        <v>20854</v>
      </c>
      <c r="J29" s="68"/>
      <c r="K29" s="234" t="s">
        <v>333</v>
      </c>
      <c r="L29" s="301"/>
      <c r="M29" s="302"/>
      <c r="O29" s="234" t="s">
        <v>344</v>
      </c>
      <c r="P29" s="282"/>
      <c r="Q29" s="282"/>
      <c r="R29" s="282"/>
      <c r="S29" s="282"/>
      <c r="T29" s="282"/>
      <c r="U29" s="283"/>
    </row>
    <row r="30" spans="5:21" ht="3" customHeight="1">
      <c r="E30" s="68"/>
      <c r="F30" s="68"/>
      <c r="G30" s="68"/>
      <c r="H30" s="93"/>
      <c r="I30" s="68"/>
      <c r="J30" s="68"/>
      <c r="K30" s="68"/>
      <c r="L30" s="68"/>
      <c r="M30" s="68"/>
      <c r="N30" s="68"/>
      <c r="O30" s="68"/>
      <c r="P30" s="68"/>
      <c r="Q30" s="68"/>
      <c r="R30" s="68"/>
      <c r="S30" s="68"/>
      <c r="T30" s="68"/>
      <c r="U30" s="68"/>
    </row>
    <row r="31" spans="1:21" ht="15">
      <c r="A31" s="60" t="s">
        <v>626</v>
      </c>
      <c r="B31" s="94"/>
      <c r="C31" s="234" t="s">
        <v>345</v>
      </c>
      <c r="D31" s="282"/>
      <c r="E31" s="282"/>
      <c r="F31" s="282"/>
      <c r="G31" s="283"/>
      <c r="H31" s="93"/>
      <c r="I31" s="78">
        <v>17104</v>
      </c>
      <c r="J31" s="68"/>
      <c r="K31" s="234" t="s">
        <v>333</v>
      </c>
      <c r="L31" s="301"/>
      <c r="M31" s="302"/>
      <c r="O31" s="234" t="s">
        <v>346</v>
      </c>
      <c r="P31" s="282"/>
      <c r="Q31" s="282"/>
      <c r="R31" s="282"/>
      <c r="S31" s="282"/>
      <c r="T31" s="282"/>
      <c r="U31" s="283"/>
    </row>
    <row r="32" spans="1:21" ht="3" customHeight="1">
      <c r="A32" s="59"/>
      <c r="E32" s="68"/>
      <c r="F32" s="68"/>
      <c r="G32" s="68"/>
      <c r="H32" s="93"/>
      <c r="I32" s="68"/>
      <c r="J32" s="68"/>
      <c r="K32" s="68"/>
      <c r="L32" s="68"/>
      <c r="M32" s="68"/>
      <c r="N32" s="68"/>
      <c r="O32" s="68"/>
      <c r="P32" s="68"/>
      <c r="Q32" s="68"/>
      <c r="R32" s="68"/>
      <c r="S32" s="68"/>
      <c r="T32" s="68"/>
      <c r="U32" s="68"/>
    </row>
    <row r="33" spans="1:21" ht="15">
      <c r="A33" s="60" t="s">
        <v>627</v>
      </c>
      <c r="B33" s="94"/>
      <c r="C33" s="234" t="s">
        <v>347</v>
      </c>
      <c r="D33" s="282"/>
      <c r="E33" s="282"/>
      <c r="F33" s="282"/>
      <c r="G33" s="283"/>
      <c r="H33" s="93"/>
      <c r="I33" s="78">
        <v>17599</v>
      </c>
      <c r="J33" s="68"/>
      <c r="K33" s="234" t="s">
        <v>333</v>
      </c>
      <c r="L33" s="301"/>
      <c r="M33" s="302"/>
      <c r="O33" s="234" t="s">
        <v>348</v>
      </c>
      <c r="P33" s="282"/>
      <c r="Q33" s="282"/>
      <c r="R33" s="282"/>
      <c r="S33" s="282"/>
      <c r="T33" s="282"/>
      <c r="U33" s="283"/>
    </row>
    <row r="34" spans="1:21" ht="3" customHeight="1">
      <c r="A34" s="59"/>
      <c r="E34" s="68"/>
      <c r="F34" s="68"/>
      <c r="G34" s="68"/>
      <c r="H34" s="93"/>
      <c r="I34" s="68"/>
      <c r="J34" s="68"/>
      <c r="K34" s="68"/>
      <c r="L34" s="68"/>
      <c r="M34" s="68"/>
      <c r="N34" s="68"/>
      <c r="O34" s="68"/>
      <c r="P34" s="68"/>
      <c r="Q34" s="68"/>
      <c r="R34" s="68"/>
      <c r="S34" s="68"/>
      <c r="T34" s="68"/>
      <c r="U34" s="68"/>
    </row>
    <row r="35" spans="1:21" ht="15">
      <c r="A35" s="60" t="s">
        <v>628</v>
      </c>
      <c r="B35" s="94"/>
      <c r="C35" s="234"/>
      <c r="D35" s="282"/>
      <c r="E35" s="282"/>
      <c r="F35" s="282"/>
      <c r="G35" s="283"/>
      <c r="H35" s="93"/>
      <c r="I35" s="78"/>
      <c r="J35" s="68"/>
      <c r="K35" s="234"/>
      <c r="L35" s="301"/>
      <c r="M35" s="302"/>
      <c r="O35" s="234"/>
      <c r="P35" s="282"/>
      <c r="Q35" s="282"/>
      <c r="R35" s="282"/>
      <c r="S35" s="282"/>
      <c r="T35" s="282"/>
      <c r="U35" s="283"/>
    </row>
    <row r="36" spans="1:21" ht="3" customHeight="1">
      <c r="A36" s="59"/>
      <c r="E36" s="68"/>
      <c r="F36" s="68"/>
      <c r="G36" s="68"/>
      <c r="H36" s="93"/>
      <c r="I36" s="68"/>
      <c r="J36" s="68"/>
      <c r="K36" s="68"/>
      <c r="L36" s="68"/>
      <c r="M36" s="68"/>
      <c r="N36" s="68"/>
      <c r="O36" s="68"/>
      <c r="P36" s="68"/>
      <c r="Q36" s="68"/>
      <c r="R36" s="68"/>
      <c r="S36" s="68"/>
      <c r="T36" s="68"/>
      <c r="U36" s="68"/>
    </row>
    <row r="37" spans="1:21" ht="15">
      <c r="A37" s="60" t="s">
        <v>629</v>
      </c>
      <c r="B37" s="94"/>
      <c r="C37" s="234"/>
      <c r="D37" s="282"/>
      <c r="E37" s="282"/>
      <c r="F37" s="282"/>
      <c r="G37" s="283"/>
      <c r="H37" s="93"/>
      <c r="I37" s="78"/>
      <c r="J37" s="68"/>
      <c r="K37" s="234"/>
      <c r="L37" s="301"/>
      <c r="M37" s="302"/>
      <c r="O37" s="234"/>
      <c r="P37" s="282"/>
      <c r="Q37" s="282"/>
      <c r="R37" s="282"/>
      <c r="S37" s="282"/>
      <c r="T37" s="282"/>
      <c r="U37" s="283"/>
    </row>
    <row r="38" spans="1:21" ht="3" customHeight="1">
      <c r="A38" s="59"/>
      <c r="E38" s="68"/>
      <c r="F38" s="68"/>
      <c r="G38" s="68"/>
      <c r="H38" s="93"/>
      <c r="I38" s="68"/>
      <c r="J38" s="68"/>
      <c r="K38" s="68"/>
      <c r="L38" s="68"/>
      <c r="M38" s="68"/>
      <c r="N38" s="68"/>
      <c r="O38" s="68"/>
      <c r="P38" s="68"/>
      <c r="Q38" s="68"/>
      <c r="R38" s="68"/>
      <c r="S38" s="68"/>
      <c r="T38" s="68"/>
      <c r="U38" s="68"/>
    </row>
    <row r="39" spans="1:21" ht="15">
      <c r="A39" s="60" t="s">
        <v>630</v>
      </c>
      <c r="B39" s="94"/>
      <c r="C39" s="234"/>
      <c r="D39" s="282"/>
      <c r="E39" s="282"/>
      <c r="F39" s="282"/>
      <c r="G39" s="283"/>
      <c r="H39" s="93"/>
      <c r="I39" s="78"/>
      <c r="J39" s="68"/>
      <c r="K39" s="234"/>
      <c r="L39" s="301"/>
      <c r="M39" s="302"/>
      <c r="O39" s="234"/>
      <c r="P39" s="282"/>
      <c r="Q39" s="282"/>
      <c r="R39" s="282"/>
      <c r="S39" s="282"/>
      <c r="T39" s="282"/>
      <c r="U39" s="283"/>
    </row>
    <row r="40" spans="1:21" ht="3" customHeight="1">
      <c r="A40" s="59"/>
      <c r="E40" s="68"/>
      <c r="F40" s="68"/>
      <c r="G40" s="68"/>
      <c r="H40" s="93"/>
      <c r="I40" s="68"/>
      <c r="J40" s="68"/>
      <c r="K40" s="68"/>
      <c r="L40" s="68"/>
      <c r="M40" s="68"/>
      <c r="N40" s="68"/>
      <c r="O40" s="68"/>
      <c r="P40" s="68"/>
      <c r="Q40" s="68"/>
      <c r="R40" s="68"/>
      <c r="S40" s="68"/>
      <c r="T40" s="68"/>
      <c r="U40" s="68"/>
    </row>
    <row r="41" spans="1:21" ht="15">
      <c r="A41" s="60" t="s">
        <v>631</v>
      </c>
      <c r="B41" s="94"/>
      <c r="C41" s="234"/>
      <c r="D41" s="282"/>
      <c r="E41" s="282"/>
      <c r="F41" s="282"/>
      <c r="G41" s="283"/>
      <c r="H41" s="93"/>
      <c r="I41" s="78"/>
      <c r="J41" s="68"/>
      <c r="K41" s="234"/>
      <c r="L41" s="301"/>
      <c r="M41" s="302"/>
      <c r="O41" s="234"/>
      <c r="P41" s="282"/>
      <c r="Q41" s="282"/>
      <c r="R41" s="282"/>
      <c r="S41" s="282"/>
      <c r="T41" s="282"/>
      <c r="U41" s="283"/>
    </row>
    <row r="42" spans="1:21" ht="3" customHeight="1">
      <c r="A42" s="59"/>
      <c r="E42" s="68"/>
      <c r="F42" s="68"/>
      <c r="G42" s="68"/>
      <c r="H42" s="93"/>
      <c r="I42" s="68"/>
      <c r="J42" s="68"/>
      <c r="K42" s="68"/>
      <c r="L42" s="68"/>
      <c r="M42" s="68"/>
      <c r="N42" s="68"/>
      <c r="O42" s="68"/>
      <c r="P42" s="68"/>
      <c r="Q42" s="68"/>
      <c r="R42" s="68"/>
      <c r="S42" s="68"/>
      <c r="T42" s="68"/>
      <c r="U42" s="68"/>
    </row>
    <row r="43" spans="1:21" ht="15">
      <c r="A43" s="60" t="s">
        <v>632</v>
      </c>
      <c r="B43" s="94"/>
      <c r="C43" s="234"/>
      <c r="D43" s="282"/>
      <c r="E43" s="282"/>
      <c r="F43" s="282"/>
      <c r="G43" s="283"/>
      <c r="H43" s="93"/>
      <c r="I43" s="78"/>
      <c r="J43" s="68"/>
      <c r="K43" s="234"/>
      <c r="L43" s="301"/>
      <c r="M43" s="302"/>
      <c r="O43" s="234"/>
      <c r="P43" s="282"/>
      <c r="Q43" s="282"/>
      <c r="R43" s="282"/>
      <c r="S43" s="282"/>
      <c r="T43" s="282"/>
      <c r="U43" s="283"/>
    </row>
    <row r="44" spans="1:21" ht="3" customHeight="1">
      <c r="A44" s="59"/>
      <c r="E44" s="68"/>
      <c r="F44" s="68"/>
      <c r="G44" s="68"/>
      <c r="H44" s="93"/>
      <c r="I44" s="68"/>
      <c r="J44" s="68"/>
      <c r="K44" s="68"/>
      <c r="L44" s="68"/>
      <c r="M44" s="68"/>
      <c r="N44" s="68"/>
      <c r="O44" s="68"/>
      <c r="P44" s="68"/>
      <c r="Q44" s="68"/>
      <c r="R44" s="68"/>
      <c r="S44" s="68"/>
      <c r="T44" s="68"/>
      <c r="U44" s="68"/>
    </row>
    <row r="45" spans="1:21" ht="15">
      <c r="A45" s="60" t="s">
        <v>633</v>
      </c>
      <c r="B45" s="94"/>
      <c r="C45" s="234"/>
      <c r="D45" s="282"/>
      <c r="E45" s="282"/>
      <c r="F45" s="282"/>
      <c r="G45" s="283"/>
      <c r="H45" s="93"/>
      <c r="I45" s="78"/>
      <c r="J45" s="68"/>
      <c r="K45" s="234"/>
      <c r="L45" s="301"/>
      <c r="M45" s="302"/>
      <c r="O45" s="234"/>
      <c r="P45" s="282"/>
      <c r="Q45" s="282"/>
      <c r="R45" s="282"/>
      <c r="S45" s="282"/>
      <c r="T45" s="282"/>
      <c r="U45" s="283"/>
    </row>
    <row r="46" spans="1:21" ht="3" customHeight="1">
      <c r="A46" s="59"/>
      <c r="E46" s="68"/>
      <c r="F46" s="68"/>
      <c r="G46" s="68"/>
      <c r="H46" s="93"/>
      <c r="I46" s="68"/>
      <c r="J46" s="68"/>
      <c r="K46" s="68"/>
      <c r="L46" s="68"/>
      <c r="M46" s="68"/>
      <c r="N46" s="68"/>
      <c r="O46" s="68"/>
      <c r="P46" s="68"/>
      <c r="Q46" s="68"/>
      <c r="R46" s="68"/>
      <c r="S46" s="68"/>
      <c r="T46" s="68"/>
      <c r="U46" s="68"/>
    </row>
    <row r="47" spans="1:21" ht="15">
      <c r="A47" s="60" t="s">
        <v>634</v>
      </c>
      <c r="B47" s="94"/>
      <c r="C47" s="234"/>
      <c r="D47" s="282"/>
      <c r="E47" s="282"/>
      <c r="F47" s="282"/>
      <c r="G47" s="283"/>
      <c r="H47" s="93"/>
      <c r="I47" s="78"/>
      <c r="J47" s="68"/>
      <c r="K47" s="234"/>
      <c r="L47" s="301"/>
      <c r="M47" s="302"/>
      <c r="O47" s="234"/>
      <c r="P47" s="282"/>
      <c r="Q47" s="282"/>
      <c r="R47" s="282"/>
      <c r="S47" s="282"/>
      <c r="T47" s="282"/>
      <c r="U47" s="283"/>
    </row>
    <row r="48" spans="1:21" ht="3" customHeight="1">
      <c r="A48" s="59"/>
      <c r="E48" s="68"/>
      <c r="F48" s="68"/>
      <c r="G48" s="68"/>
      <c r="H48" s="93"/>
      <c r="I48" s="68"/>
      <c r="J48" s="68"/>
      <c r="K48" s="68"/>
      <c r="L48" s="68"/>
      <c r="M48" s="68"/>
      <c r="N48" s="68"/>
      <c r="O48" s="68"/>
      <c r="P48" s="68"/>
      <c r="Q48" s="68"/>
      <c r="R48" s="68"/>
      <c r="S48" s="68"/>
      <c r="T48" s="68"/>
      <c r="U48" s="68"/>
    </row>
    <row r="49" spans="1:21" ht="15">
      <c r="A49" s="60" t="s">
        <v>635</v>
      </c>
      <c r="B49" s="94"/>
      <c r="C49" s="234"/>
      <c r="D49" s="282"/>
      <c r="E49" s="282"/>
      <c r="F49" s="282"/>
      <c r="G49" s="283"/>
      <c r="H49" s="93"/>
      <c r="I49" s="78"/>
      <c r="J49" s="68"/>
      <c r="K49" s="234"/>
      <c r="L49" s="301"/>
      <c r="M49" s="302"/>
      <c r="O49" s="234"/>
      <c r="P49" s="282"/>
      <c r="Q49" s="282"/>
      <c r="R49" s="282"/>
      <c r="S49" s="282"/>
      <c r="T49" s="282"/>
      <c r="U49" s="283"/>
    </row>
    <row r="50" spans="5:21" ht="9.75" customHeight="1">
      <c r="E50" s="68"/>
      <c r="F50" s="68"/>
      <c r="G50" s="68"/>
      <c r="H50" s="93"/>
      <c r="I50" s="68"/>
      <c r="J50" s="68"/>
      <c r="K50" s="68"/>
      <c r="L50" s="68"/>
      <c r="M50" s="68"/>
      <c r="N50" s="68"/>
      <c r="O50" s="68"/>
      <c r="P50" s="68"/>
      <c r="Q50" s="68"/>
      <c r="R50" s="68"/>
      <c r="S50" s="68"/>
      <c r="T50" s="68"/>
      <c r="U50" s="68"/>
    </row>
    <row r="51" spans="1:21" ht="15">
      <c r="A51" s="305" t="s">
        <v>636</v>
      </c>
      <c r="B51" s="306"/>
      <c r="C51" s="234"/>
      <c r="D51" s="282"/>
      <c r="E51" s="282"/>
      <c r="F51" s="282"/>
      <c r="G51" s="283"/>
      <c r="H51" s="93"/>
      <c r="I51" s="78"/>
      <c r="J51" s="68"/>
      <c r="K51" s="234"/>
      <c r="L51" s="301"/>
      <c r="M51" s="302"/>
      <c r="O51" s="234"/>
      <c r="P51" s="282"/>
      <c r="Q51" s="282"/>
      <c r="R51" s="282"/>
      <c r="S51" s="282"/>
      <c r="T51" s="282"/>
      <c r="U51" s="283"/>
    </row>
    <row r="52" spans="1:2" ht="26.25" customHeight="1">
      <c r="A52" s="87" t="s">
        <v>637</v>
      </c>
      <c r="B52" s="88"/>
    </row>
    <row r="53" ht="3.75" customHeight="1"/>
    <row r="54" spans="1:21" ht="15">
      <c r="A54" s="305" t="s">
        <v>625</v>
      </c>
      <c r="B54" s="306"/>
      <c r="C54" s="234" t="s">
        <v>258</v>
      </c>
      <c r="D54" s="282"/>
      <c r="E54" s="282"/>
      <c r="F54" s="282"/>
      <c r="G54" s="283"/>
      <c r="H54" s="93"/>
      <c r="I54" s="95">
        <v>13349</v>
      </c>
      <c r="J54" s="68"/>
      <c r="K54" s="234" t="s">
        <v>333</v>
      </c>
      <c r="L54" s="301"/>
      <c r="M54" s="302"/>
      <c r="O54" s="234" t="s">
        <v>349</v>
      </c>
      <c r="P54" s="282"/>
      <c r="Q54" s="282"/>
      <c r="R54" s="282"/>
      <c r="S54" s="282"/>
      <c r="T54" s="282"/>
      <c r="U54" s="283"/>
    </row>
    <row r="55" spans="5:21" ht="3" customHeight="1">
      <c r="E55" s="68"/>
      <c r="F55" s="68"/>
      <c r="G55" s="68"/>
      <c r="H55" s="93"/>
      <c r="I55" s="68"/>
      <c r="J55" s="68"/>
      <c r="K55" s="68"/>
      <c r="L55" s="68"/>
      <c r="M55" s="68"/>
      <c r="N55" s="68"/>
      <c r="O55" s="68"/>
      <c r="P55" s="68"/>
      <c r="Q55" s="68"/>
      <c r="R55" s="68"/>
      <c r="S55" s="68"/>
      <c r="T55" s="68"/>
      <c r="U55" s="68"/>
    </row>
    <row r="56" spans="1:21" ht="15">
      <c r="A56" s="60" t="s">
        <v>626</v>
      </c>
      <c r="B56" s="94"/>
      <c r="C56" s="234" t="s">
        <v>350</v>
      </c>
      <c r="D56" s="282"/>
      <c r="E56" s="282"/>
      <c r="F56" s="282"/>
      <c r="G56" s="283"/>
      <c r="H56" s="93"/>
      <c r="I56" s="95">
        <v>13496</v>
      </c>
      <c r="J56" s="68"/>
      <c r="K56" s="234" t="s">
        <v>333</v>
      </c>
      <c r="L56" s="301"/>
      <c r="M56" s="302"/>
      <c r="O56" s="234" t="s">
        <v>351</v>
      </c>
      <c r="P56" s="282"/>
      <c r="Q56" s="282"/>
      <c r="R56" s="282"/>
      <c r="S56" s="282"/>
      <c r="T56" s="282"/>
      <c r="U56" s="283"/>
    </row>
    <row r="57" spans="1:21" ht="3" customHeight="1">
      <c r="A57" s="59"/>
      <c r="E57" s="68"/>
      <c r="F57" s="68"/>
      <c r="G57" s="68"/>
      <c r="H57" s="93"/>
      <c r="I57" s="68"/>
      <c r="J57" s="68"/>
      <c r="K57" s="68"/>
      <c r="L57" s="68"/>
      <c r="M57" s="68"/>
      <c r="N57" s="68"/>
      <c r="O57" s="68"/>
      <c r="P57" s="68"/>
      <c r="Q57" s="68"/>
      <c r="R57" s="68"/>
      <c r="S57" s="68"/>
      <c r="T57" s="68"/>
      <c r="U57" s="68"/>
    </row>
    <row r="58" spans="1:21" ht="15">
      <c r="A58" s="60" t="s">
        <v>627</v>
      </c>
      <c r="B58" s="94"/>
      <c r="C58" s="234" t="s">
        <v>353</v>
      </c>
      <c r="D58" s="282"/>
      <c r="E58" s="282"/>
      <c r="F58" s="282"/>
      <c r="G58" s="283"/>
      <c r="H58" s="93"/>
      <c r="I58" s="95">
        <v>21617</v>
      </c>
      <c r="J58" s="68"/>
      <c r="K58" s="234" t="s">
        <v>333</v>
      </c>
      <c r="L58" s="301"/>
      <c r="M58" s="302"/>
      <c r="O58" s="234" t="s">
        <v>354</v>
      </c>
      <c r="P58" s="282"/>
      <c r="Q58" s="282"/>
      <c r="R58" s="282"/>
      <c r="S58" s="282"/>
      <c r="T58" s="282"/>
      <c r="U58" s="283"/>
    </row>
    <row r="59" spans="1:21" ht="3" customHeight="1">
      <c r="A59" s="59"/>
      <c r="E59" s="68"/>
      <c r="F59" s="68"/>
      <c r="G59" s="68"/>
      <c r="H59" s="93"/>
      <c r="I59" s="68"/>
      <c r="J59" s="68"/>
      <c r="K59" s="68"/>
      <c r="L59" s="68"/>
      <c r="M59" s="68"/>
      <c r="N59" s="68"/>
      <c r="O59" s="68"/>
      <c r="P59" s="68"/>
      <c r="Q59" s="68"/>
      <c r="R59" s="68"/>
      <c r="S59" s="68"/>
      <c r="T59" s="68"/>
      <c r="U59" s="68"/>
    </row>
    <row r="60" spans="1:21" ht="15">
      <c r="A60" s="60" t="s">
        <v>628</v>
      </c>
      <c r="B60" s="94"/>
      <c r="C60" s="234" t="s">
        <v>352</v>
      </c>
      <c r="D60" s="282"/>
      <c r="E60" s="282"/>
      <c r="F60" s="282"/>
      <c r="G60" s="283"/>
      <c r="H60" s="93"/>
      <c r="I60" s="95">
        <v>21945</v>
      </c>
      <c r="J60" s="68"/>
      <c r="K60" s="234" t="s">
        <v>333</v>
      </c>
      <c r="L60" s="301"/>
      <c r="M60" s="302"/>
      <c r="O60" s="234" t="s">
        <v>591</v>
      </c>
      <c r="P60" s="282"/>
      <c r="Q60" s="282"/>
      <c r="R60" s="282"/>
      <c r="S60" s="282"/>
      <c r="T60" s="282"/>
      <c r="U60" s="283"/>
    </row>
    <row r="61" spans="1:21" ht="3" customHeight="1">
      <c r="A61" s="59"/>
      <c r="E61" s="68"/>
      <c r="F61" s="68"/>
      <c r="G61" s="68"/>
      <c r="H61" s="93"/>
      <c r="I61" s="68"/>
      <c r="J61" s="68"/>
      <c r="K61" s="68"/>
      <c r="L61" s="68"/>
      <c r="M61" s="68"/>
      <c r="N61" s="68"/>
      <c r="O61" s="68"/>
      <c r="P61" s="68"/>
      <c r="Q61" s="68"/>
      <c r="R61" s="68"/>
      <c r="S61" s="68"/>
      <c r="T61" s="68"/>
      <c r="U61" s="68"/>
    </row>
    <row r="62" spans="1:21" ht="15">
      <c r="A62" s="60" t="s">
        <v>629</v>
      </c>
      <c r="B62" s="94"/>
      <c r="C62" s="234" t="s">
        <v>355</v>
      </c>
      <c r="D62" s="282"/>
      <c r="E62" s="282"/>
      <c r="F62" s="282"/>
      <c r="G62" s="283"/>
      <c r="H62" s="93"/>
      <c r="I62" s="95">
        <v>25987</v>
      </c>
      <c r="J62" s="68"/>
      <c r="K62" s="234" t="s">
        <v>333</v>
      </c>
      <c r="L62" s="301"/>
      <c r="M62" s="302"/>
      <c r="O62" s="234" t="s">
        <v>356</v>
      </c>
      <c r="P62" s="282"/>
      <c r="Q62" s="282"/>
      <c r="R62" s="282"/>
      <c r="S62" s="282"/>
      <c r="T62" s="282"/>
      <c r="U62" s="283"/>
    </row>
    <row r="63" spans="1:21" ht="3" customHeight="1">
      <c r="A63" s="59"/>
      <c r="E63" s="68"/>
      <c r="F63" s="68"/>
      <c r="G63" s="68"/>
      <c r="H63" s="93"/>
      <c r="I63" s="68"/>
      <c r="J63" s="68"/>
      <c r="K63" s="68"/>
      <c r="L63" s="68"/>
      <c r="M63" s="68"/>
      <c r="N63" s="68"/>
      <c r="O63" s="68"/>
      <c r="P63" s="68"/>
      <c r="Q63" s="68"/>
      <c r="R63" s="68"/>
      <c r="S63" s="68"/>
      <c r="T63" s="68"/>
      <c r="U63" s="68"/>
    </row>
    <row r="64" spans="1:21" ht="15">
      <c r="A64" s="60" t="s">
        <v>630</v>
      </c>
      <c r="B64" s="94"/>
      <c r="C64" s="234"/>
      <c r="D64" s="282"/>
      <c r="E64" s="282"/>
      <c r="F64" s="282"/>
      <c r="G64" s="283"/>
      <c r="H64" s="93"/>
      <c r="I64" s="95"/>
      <c r="J64" s="68"/>
      <c r="K64" s="234"/>
      <c r="L64" s="301"/>
      <c r="M64" s="302"/>
      <c r="O64" s="234"/>
      <c r="P64" s="282"/>
      <c r="Q64" s="282"/>
      <c r="R64" s="282"/>
      <c r="S64" s="282"/>
      <c r="T64" s="282"/>
      <c r="U64" s="283"/>
    </row>
    <row r="65" spans="1:21" ht="3" customHeight="1">
      <c r="A65" s="59"/>
      <c r="E65" s="68"/>
      <c r="F65" s="68"/>
      <c r="G65" s="68"/>
      <c r="H65" s="93"/>
      <c r="I65" s="68"/>
      <c r="J65" s="68"/>
      <c r="K65" s="68"/>
      <c r="L65" s="68"/>
      <c r="M65" s="68"/>
      <c r="N65" s="68"/>
      <c r="O65" s="68"/>
      <c r="P65" s="68"/>
      <c r="Q65" s="68"/>
      <c r="R65" s="68"/>
      <c r="S65" s="68"/>
      <c r="T65" s="68"/>
      <c r="U65" s="68"/>
    </row>
    <row r="66" spans="1:21" ht="15">
      <c r="A66" s="60" t="s">
        <v>631</v>
      </c>
      <c r="B66" s="94"/>
      <c r="C66" s="234"/>
      <c r="D66" s="282"/>
      <c r="E66" s="282"/>
      <c r="F66" s="282"/>
      <c r="G66" s="283"/>
      <c r="H66" s="93"/>
      <c r="I66" s="95"/>
      <c r="J66" s="68"/>
      <c r="K66" s="234"/>
      <c r="L66" s="301"/>
      <c r="M66" s="302"/>
      <c r="O66" s="234"/>
      <c r="P66" s="282"/>
      <c r="Q66" s="282"/>
      <c r="R66" s="282"/>
      <c r="S66" s="282"/>
      <c r="T66" s="282"/>
      <c r="U66" s="283"/>
    </row>
    <row r="67" spans="1:21" ht="3" customHeight="1">
      <c r="A67" s="59"/>
      <c r="E67" s="68"/>
      <c r="F67" s="68"/>
      <c r="G67" s="68"/>
      <c r="H67" s="93"/>
      <c r="I67" s="68"/>
      <c r="J67" s="68"/>
      <c r="K67" s="68"/>
      <c r="L67" s="68"/>
      <c r="M67" s="68"/>
      <c r="N67" s="68"/>
      <c r="O67" s="68"/>
      <c r="P67" s="68"/>
      <c r="Q67" s="68"/>
      <c r="R67" s="68"/>
      <c r="S67" s="68"/>
      <c r="T67" s="68"/>
      <c r="U67" s="68"/>
    </row>
    <row r="68" spans="1:21" ht="15">
      <c r="A68" s="60" t="s">
        <v>632</v>
      </c>
      <c r="B68" s="94"/>
      <c r="C68" s="234"/>
      <c r="D68" s="282"/>
      <c r="E68" s="282"/>
      <c r="F68" s="282"/>
      <c r="G68" s="283"/>
      <c r="H68" s="93"/>
      <c r="I68" s="95"/>
      <c r="J68" s="68"/>
      <c r="K68" s="234"/>
      <c r="L68" s="301"/>
      <c r="M68" s="302"/>
      <c r="O68" s="234"/>
      <c r="P68" s="282"/>
      <c r="Q68" s="282"/>
      <c r="R68" s="282"/>
      <c r="S68" s="282"/>
      <c r="T68" s="282"/>
      <c r="U68" s="283"/>
    </row>
    <row r="69" spans="1:21" ht="3" customHeight="1">
      <c r="A69" s="59"/>
      <c r="E69" s="68"/>
      <c r="F69" s="68"/>
      <c r="G69" s="68"/>
      <c r="H69" s="93"/>
      <c r="I69" s="68"/>
      <c r="J69" s="68"/>
      <c r="K69" s="68"/>
      <c r="L69" s="68"/>
      <c r="M69" s="68"/>
      <c r="N69" s="68"/>
      <c r="O69" s="68"/>
      <c r="P69" s="68"/>
      <c r="Q69" s="68"/>
      <c r="R69" s="68"/>
      <c r="S69" s="68"/>
      <c r="T69" s="68"/>
      <c r="U69" s="68"/>
    </row>
    <row r="70" spans="1:21" ht="15">
      <c r="A70" s="60" t="s">
        <v>633</v>
      </c>
      <c r="B70" s="94"/>
      <c r="C70" s="234"/>
      <c r="D70" s="282"/>
      <c r="E70" s="282"/>
      <c r="F70" s="282"/>
      <c r="G70" s="283"/>
      <c r="H70" s="93"/>
      <c r="I70" s="95"/>
      <c r="J70" s="68"/>
      <c r="K70" s="234"/>
      <c r="L70" s="301"/>
      <c r="M70" s="302"/>
      <c r="O70" s="234"/>
      <c r="P70" s="282"/>
      <c r="Q70" s="282"/>
      <c r="R70" s="282"/>
      <c r="S70" s="282"/>
      <c r="T70" s="282"/>
      <c r="U70" s="283"/>
    </row>
    <row r="71" spans="1:21" ht="3" customHeight="1">
      <c r="A71" s="59"/>
      <c r="E71" s="68"/>
      <c r="F71" s="68"/>
      <c r="G71" s="68"/>
      <c r="H71" s="93"/>
      <c r="I71" s="68"/>
      <c r="J71" s="68"/>
      <c r="K71" s="68"/>
      <c r="L71" s="68"/>
      <c r="M71" s="68"/>
      <c r="N71" s="68"/>
      <c r="O71" s="68"/>
      <c r="P71" s="68"/>
      <c r="Q71" s="68"/>
      <c r="R71" s="68"/>
      <c r="S71" s="68"/>
      <c r="T71" s="68"/>
      <c r="U71" s="68"/>
    </row>
    <row r="72" spans="1:21" ht="15">
      <c r="A72" s="60" t="s">
        <v>634</v>
      </c>
      <c r="B72" s="94"/>
      <c r="C72" s="234"/>
      <c r="D72" s="282"/>
      <c r="E72" s="282"/>
      <c r="F72" s="282"/>
      <c r="G72" s="283"/>
      <c r="H72" s="93"/>
      <c r="I72" s="95"/>
      <c r="J72" s="68"/>
      <c r="K72" s="234"/>
      <c r="L72" s="301"/>
      <c r="M72" s="302"/>
      <c r="O72" s="234"/>
      <c r="P72" s="282"/>
      <c r="Q72" s="282"/>
      <c r="R72" s="282"/>
      <c r="S72" s="282"/>
      <c r="T72" s="282"/>
      <c r="U72" s="283"/>
    </row>
    <row r="73" spans="1:21" ht="3" customHeight="1">
      <c r="A73" s="59"/>
      <c r="E73" s="68"/>
      <c r="F73" s="68"/>
      <c r="G73" s="68"/>
      <c r="H73" s="93"/>
      <c r="I73" s="68"/>
      <c r="J73" s="68"/>
      <c r="K73" s="68"/>
      <c r="L73" s="68"/>
      <c r="M73" s="68"/>
      <c r="N73" s="68"/>
      <c r="O73" s="68"/>
      <c r="P73" s="68"/>
      <c r="Q73" s="68"/>
      <c r="R73" s="68"/>
      <c r="S73" s="68"/>
      <c r="T73" s="68"/>
      <c r="U73" s="68"/>
    </row>
    <row r="74" spans="1:21" ht="15">
      <c r="A74" s="60" t="s">
        <v>635</v>
      </c>
      <c r="B74" s="94"/>
      <c r="C74" s="234"/>
      <c r="D74" s="282"/>
      <c r="E74" s="282"/>
      <c r="F74" s="282"/>
      <c r="G74" s="283"/>
      <c r="H74" s="93"/>
      <c r="I74" s="95"/>
      <c r="J74" s="68"/>
      <c r="K74" s="234"/>
      <c r="L74" s="301"/>
      <c r="M74" s="302"/>
      <c r="O74" s="234"/>
      <c r="P74" s="282"/>
      <c r="Q74" s="282"/>
      <c r="R74" s="282"/>
      <c r="S74" s="282"/>
      <c r="T74" s="282"/>
      <c r="U74" s="283"/>
    </row>
    <row r="75" spans="1:21" ht="3" customHeight="1">
      <c r="A75" s="59"/>
      <c r="E75" s="68"/>
      <c r="F75" s="68"/>
      <c r="G75" s="68"/>
      <c r="H75" s="93"/>
      <c r="I75" s="68"/>
      <c r="J75" s="68"/>
      <c r="K75" s="68"/>
      <c r="L75" s="68"/>
      <c r="M75" s="68"/>
      <c r="N75" s="68"/>
      <c r="O75" s="68"/>
      <c r="P75" s="68"/>
      <c r="Q75" s="68"/>
      <c r="R75" s="68"/>
      <c r="S75" s="68"/>
      <c r="T75" s="68"/>
      <c r="U75" s="68"/>
    </row>
    <row r="76" spans="1:21" ht="15">
      <c r="A76" s="60" t="s">
        <v>638</v>
      </c>
      <c r="B76" s="94"/>
      <c r="C76" s="234"/>
      <c r="D76" s="282"/>
      <c r="E76" s="282"/>
      <c r="F76" s="282"/>
      <c r="G76" s="283"/>
      <c r="H76" s="93"/>
      <c r="I76" s="95"/>
      <c r="J76" s="68"/>
      <c r="K76" s="234"/>
      <c r="L76" s="301"/>
      <c r="M76" s="302"/>
      <c r="O76" s="234"/>
      <c r="P76" s="282"/>
      <c r="Q76" s="282"/>
      <c r="R76" s="282"/>
      <c r="S76" s="282"/>
      <c r="T76" s="282"/>
      <c r="U76" s="283"/>
    </row>
    <row r="77" spans="1:21" ht="3" customHeight="1">
      <c r="A77" s="59"/>
      <c r="E77" s="68"/>
      <c r="F77" s="68"/>
      <c r="G77" s="68"/>
      <c r="H77" s="93"/>
      <c r="I77" s="68"/>
      <c r="J77" s="68"/>
      <c r="K77" s="68"/>
      <c r="L77" s="68"/>
      <c r="M77" s="68"/>
      <c r="N77" s="68"/>
      <c r="O77" s="68"/>
      <c r="P77" s="68"/>
      <c r="Q77" s="68"/>
      <c r="R77" s="68"/>
      <c r="S77" s="68"/>
      <c r="T77" s="68"/>
      <c r="U77" s="68"/>
    </row>
    <row r="78" spans="1:21" ht="15">
      <c r="A78" s="60" t="s">
        <v>639</v>
      </c>
      <c r="B78" s="94"/>
      <c r="C78" s="234"/>
      <c r="D78" s="282"/>
      <c r="E78" s="282"/>
      <c r="F78" s="282"/>
      <c r="G78" s="283"/>
      <c r="H78" s="93"/>
      <c r="I78" s="95"/>
      <c r="J78" s="68"/>
      <c r="K78" s="234"/>
      <c r="L78" s="301"/>
      <c r="M78" s="302"/>
      <c r="O78" s="234"/>
      <c r="P78" s="282"/>
      <c r="Q78" s="282"/>
      <c r="R78" s="282"/>
      <c r="S78" s="282"/>
      <c r="T78" s="282"/>
      <c r="U78" s="283"/>
    </row>
    <row r="79" spans="1:21" ht="3" customHeight="1">
      <c r="A79" s="59"/>
      <c r="E79" s="68"/>
      <c r="F79" s="68"/>
      <c r="G79" s="68"/>
      <c r="H79" s="93"/>
      <c r="I79" s="68"/>
      <c r="J79" s="68"/>
      <c r="K79" s="68"/>
      <c r="L79" s="68"/>
      <c r="M79" s="68"/>
      <c r="N79" s="68"/>
      <c r="O79" s="68"/>
      <c r="P79" s="68"/>
      <c r="Q79" s="68"/>
      <c r="R79" s="68"/>
      <c r="S79" s="68"/>
      <c r="T79" s="68"/>
      <c r="U79" s="68"/>
    </row>
    <row r="80" spans="1:21" ht="15">
      <c r="A80" s="60" t="s">
        <v>640</v>
      </c>
      <c r="B80" s="94"/>
      <c r="C80" s="234"/>
      <c r="D80" s="282"/>
      <c r="E80" s="282"/>
      <c r="F80" s="282"/>
      <c r="G80" s="283"/>
      <c r="H80" s="93"/>
      <c r="I80" s="95"/>
      <c r="J80" s="68"/>
      <c r="K80" s="234"/>
      <c r="L80" s="301"/>
      <c r="M80" s="302"/>
      <c r="O80" s="234"/>
      <c r="P80" s="282"/>
      <c r="Q80" s="282"/>
      <c r="R80" s="282"/>
      <c r="S80" s="282"/>
      <c r="T80" s="282"/>
      <c r="U80" s="283"/>
    </row>
    <row r="81" spans="1:21" ht="3" customHeight="1">
      <c r="A81" s="59"/>
      <c r="E81" s="68"/>
      <c r="F81" s="68"/>
      <c r="G81" s="68"/>
      <c r="H81" s="93"/>
      <c r="I81" s="68"/>
      <c r="J81" s="68"/>
      <c r="K81" s="68"/>
      <c r="L81" s="68"/>
      <c r="M81" s="68"/>
      <c r="N81" s="68"/>
      <c r="O81" s="68"/>
      <c r="P81" s="68"/>
      <c r="Q81" s="68"/>
      <c r="R81" s="68"/>
      <c r="S81" s="68"/>
      <c r="T81" s="68"/>
      <c r="U81" s="68"/>
    </row>
    <row r="82" spans="1:21" ht="15">
      <c r="A82" s="60" t="s">
        <v>641</v>
      </c>
      <c r="B82" s="94"/>
      <c r="C82" s="234"/>
      <c r="D82" s="282"/>
      <c r="E82" s="282"/>
      <c r="F82" s="282"/>
      <c r="G82" s="283"/>
      <c r="H82" s="93"/>
      <c r="I82" s="95"/>
      <c r="J82" s="68"/>
      <c r="K82" s="234"/>
      <c r="L82" s="301"/>
      <c r="M82" s="302"/>
      <c r="O82" s="234"/>
      <c r="P82" s="282"/>
      <c r="Q82" s="282"/>
      <c r="R82" s="282"/>
      <c r="S82" s="282"/>
      <c r="T82" s="282"/>
      <c r="U82" s="283"/>
    </row>
    <row r="83" spans="1:21" ht="3" customHeight="1">
      <c r="A83" s="59"/>
      <c r="E83" s="68"/>
      <c r="F83" s="68"/>
      <c r="G83" s="68"/>
      <c r="H83" s="93"/>
      <c r="I83" s="68"/>
      <c r="J83" s="68"/>
      <c r="K83" s="68"/>
      <c r="L83" s="68"/>
      <c r="M83" s="68"/>
      <c r="N83" s="68"/>
      <c r="O83" s="68"/>
      <c r="P83" s="68"/>
      <c r="Q83" s="68"/>
      <c r="R83" s="68"/>
      <c r="S83" s="68"/>
      <c r="T83" s="68"/>
      <c r="U83" s="68"/>
    </row>
    <row r="84" spans="1:21" ht="15">
      <c r="A84" s="60" t="s">
        <v>642</v>
      </c>
      <c r="B84" s="94"/>
      <c r="C84" s="234"/>
      <c r="D84" s="282"/>
      <c r="E84" s="282"/>
      <c r="F84" s="282"/>
      <c r="G84" s="283"/>
      <c r="H84" s="93"/>
      <c r="I84" s="95"/>
      <c r="J84" s="68"/>
      <c r="K84" s="234"/>
      <c r="L84" s="301"/>
      <c r="M84" s="302"/>
      <c r="O84" s="234"/>
      <c r="P84" s="282"/>
      <c r="Q84" s="282"/>
      <c r="R84" s="282"/>
      <c r="S84" s="282"/>
      <c r="T84" s="282"/>
      <c r="U84" s="283"/>
    </row>
    <row r="85" spans="5:21" ht="3" customHeight="1">
      <c r="E85" s="68"/>
      <c r="F85" s="68"/>
      <c r="G85" s="68"/>
      <c r="H85" s="68"/>
      <c r="I85" s="68"/>
      <c r="J85" s="68"/>
      <c r="K85" s="68"/>
      <c r="L85" s="68"/>
      <c r="M85" s="68"/>
      <c r="N85" s="68"/>
      <c r="O85" s="68"/>
      <c r="P85" s="68"/>
      <c r="Q85" s="68"/>
      <c r="R85" s="68"/>
      <c r="S85" s="68"/>
      <c r="T85" s="68"/>
      <c r="U85" s="68"/>
    </row>
    <row r="86" spans="1:21" s="68" customFormat="1" ht="15.75" customHeight="1">
      <c r="A86" s="96"/>
      <c r="B86" s="97"/>
      <c r="C86" s="97" t="s">
        <v>538</v>
      </c>
      <c r="D86" s="97"/>
      <c r="E86" s="98" t="str">
        <f>IF(LEN(Tablica_A!$E$9)&gt;3,Tablica_A!$E$9,"Nije upisano")</f>
        <v>INGRA d.d.</v>
      </c>
      <c r="F86" s="98"/>
      <c r="G86" s="98"/>
      <c r="H86" s="98"/>
      <c r="I86" s="98"/>
      <c r="J86" s="98"/>
      <c r="K86" s="98"/>
      <c r="L86" s="98"/>
      <c r="M86" s="98"/>
      <c r="N86" s="98"/>
      <c r="O86" s="98"/>
      <c r="P86" s="99"/>
      <c r="Q86" s="99"/>
      <c r="R86" s="99"/>
      <c r="S86" s="99"/>
      <c r="T86" s="99"/>
      <c r="U86" s="100"/>
    </row>
    <row r="87" spans="1:21" ht="3" customHeight="1">
      <c r="A87" s="101"/>
      <c r="B87" s="73"/>
      <c r="C87" s="73"/>
      <c r="D87" s="73"/>
      <c r="E87" s="73"/>
      <c r="F87" s="73"/>
      <c r="G87" s="73"/>
      <c r="H87" s="73"/>
      <c r="I87" s="73"/>
      <c r="J87" s="73"/>
      <c r="K87" s="73"/>
      <c r="L87" s="73"/>
      <c r="M87" s="73"/>
      <c r="N87" s="73"/>
      <c r="O87" s="73"/>
      <c r="P87" s="73"/>
      <c r="Q87" s="73"/>
      <c r="R87" s="73"/>
      <c r="S87" s="73"/>
      <c r="T87" s="73"/>
      <c r="U87" s="102"/>
    </row>
    <row r="88" spans="1:21" s="68" customFormat="1" ht="15.75" customHeight="1">
      <c r="A88" s="103"/>
      <c r="B88" s="104"/>
      <c r="C88" s="104" t="s">
        <v>643</v>
      </c>
      <c r="D88" s="104"/>
      <c r="E88" s="105" t="str">
        <f>IF(LEN(Tablica_A!$S$5)&gt;3,Tablica_A!$S$5,"Nije upisano")</f>
        <v>03277267</v>
      </c>
      <c r="F88" s="105"/>
      <c r="G88" s="105"/>
      <c r="H88" s="106"/>
      <c r="I88" s="106"/>
      <c r="J88" s="104"/>
      <c r="K88" s="104" t="s">
        <v>644</v>
      </c>
      <c r="L88" s="106"/>
      <c r="M88" s="105" t="str">
        <f>IF(LEN(Tablica_A!$G$7)&gt;3,Tablica_A!$G$7,"Nije upisano")</f>
        <v>2007-06</v>
      </c>
      <c r="N88" s="105"/>
      <c r="O88" s="105"/>
      <c r="P88" s="106"/>
      <c r="Q88" s="106"/>
      <c r="R88" s="106"/>
      <c r="S88" s="106"/>
      <c r="T88" s="106"/>
      <c r="U88" s="108"/>
    </row>
    <row r="89" spans="1:2" ht="24.75" customHeight="1">
      <c r="A89" s="87" t="s">
        <v>645</v>
      </c>
      <c r="B89" s="58"/>
    </row>
    <row r="90" spans="2:21" ht="15">
      <c r="B90" s="69"/>
      <c r="C90" s="69"/>
      <c r="D90" s="69"/>
      <c r="F90" s="69"/>
      <c r="J90" s="74"/>
      <c r="R90" s="109"/>
      <c r="S90" s="64" t="s">
        <v>646</v>
      </c>
      <c r="T90" s="69"/>
      <c r="U90" s="173">
        <v>475</v>
      </c>
    </row>
    <row r="91" spans="1:2" ht="15.75">
      <c r="A91" s="68" t="s">
        <v>647</v>
      </c>
      <c r="B91" s="88"/>
    </row>
    <row r="92" spans="3:21" ht="15" customHeight="1">
      <c r="C92" s="337" t="s">
        <v>648</v>
      </c>
      <c r="D92" s="337"/>
      <c r="E92" s="337"/>
      <c r="F92" s="337"/>
      <c r="G92" s="337"/>
      <c r="H92" s="337"/>
      <c r="I92" s="337"/>
      <c r="K92" s="337" t="s">
        <v>649</v>
      </c>
      <c r="L92" s="337"/>
      <c r="M92" s="337"/>
      <c r="N92" s="337"/>
      <c r="O92" s="337"/>
      <c r="P92" s="337"/>
      <c r="Q92" s="337"/>
      <c r="S92" s="290" t="s">
        <v>650</v>
      </c>
      <c r="T92" s="290"/>
      <c r="U92" s="290"/>
    </row>
    <row r="93" spans="3:21" ht="15">
      <c r="C93" s="321"/>
      <c r="D93" s="321"/>
      <c r="E93" s="321"/>
      <c r="F93" s="321"/>
      <c r="G93" s="321"/>
      <c r="H93" s="321"/>
      <c r="I93" s="321"/>
      <c r="K93" s="321"/>
      <c r="L93" s="321"/>
      <c r="M93" s="321"/>
      <c r="N93" s="321"/>
      <c r="O93" s="321"/>
      <c r="P93" s="321"/>
      <c r="Q93" s="321"/>
      <c r="S93" s="92" t="s">
        <v>651</v>
      </c>
      <c r="T93" s="111"/>
      <c r="U93" s="111" t="s">
        <v>652</v>
      </c>
    </row>
    <row r="94" ht="3" customHeight="1"/>
    <row r="95" spans="1:21" ht="15">
      <c r="A95" s="60" t="s">
        <v>556</v>
      </c>
      <c r="B95" s="94"/>
      <c r="C95" s="234" t="s">
        <v>353</v>
      </c>
      <c r="D95" s="282"/>
      <c r="E95" s="282"/>
      <c r="F95" s="282"/>
      <c r="G95" s="282"/>
      <c r="H95" s="282"/>
      <c r="I95" s="283"/>
      <c r="K95" s="234" t="s">
        <v>250</v>
      </c>
      <c r="L95" s="282"/>
      <c r="M95" s="282"/>
      <c r="N95" s="282"/>
      <c r="O95" s="282"/>
      <c r="P95" s="235"/>
      <c r="Q95" s="236"/>
      <c r="S95" s="112">
        <v>4969</v>
      </c>
      <c r="U95" s="113">
        <v>12.42</v>
      </c>
    </row>
    <row r="96" spans="1:19" ht="3" customHeight="1">
      <c r="A96" s="59"/>
      <c r="B96" s="94"/>
      <c r="S96" s="114"/>
    </row>
    <row r="97" spans="1:21" ht="15">
      <c r="A97" s="60" t="s">
        <v>557</v>
      </c>
      <c r="B97" s="94"/>
      <c r="C97" s="234" t="s">
        <v>343</v>
      </c>
      <c r="D97" s="282"/>
      <c r="E97" s="282"/>
      <c r="F97" s="282"/>
      <c r="G97" s="282"/>
      <c r="H97" s="282"/>
      <c r="I97" s="283"/>
      <c r="K97" s="234" t="s">
        <v>251</v>
      </c>
      <c r="L97" s="282"/>
      <c r="M97" s="282"/>
      <c r="N97" s="282"/>
      <c r="O97" s="282"/>
      <c r="P97" s="235"/>
      <c r="Q97" s="236"/>
      <c r="S97" s="112">
        <v>4558</v>
      </c>
      <c r="U97" s="113">
        <v>11.4</v>
      </c>
    </row>
    <row r="98" spans="1:19" ht="3" customHeight="1">
      <c r="A98" s="59"/>
      <c r="B98" s="94"/>
      <c r="S98" s="114"/>
    </row>
    <row r="99" spans="1:21" ht="15">
      <c r="A99" s="60" t="s">
        <v>558</v>
      </c>
      <c r="B99" s="94"/>
      <c r="C99" s="234" t="s">
        <v>345</v>
      </c>
      <c r="D99" s="282"/>
      <c r="E99" s="282"/>
      <c r="F99" s="282"/>
      <c r="G99" s="282"/>
      <c r="H99" s="282"/>
      <c r="I99" s="283"/>
      <c r="K99" s="234" t="s">
        <v>252</v>
      </c>
      <c r="L99" s="282"/>
      <c r="M99" s="282"/>
      <c r="N99" s="282"/>
      <c r="O99" s="282"/>
      <c r="P99" s="235"/>
      <c r="Q99" s="236"/>
      <c r="S99" s="112">
        <v>3059</v>
      </c>
      <c r="U99" s="113">
        <v>7.65</v>
      </c>
    </row>
    <row r="100" spans="1:19" ht="3" customHeight="1">
      <c r="A100" s="59"/>
      <c r="B100" s="94"/>
      <c r="S100" s="114"/>
    </row>
    <row r="101" spans="1:21" ht="15">
      <c r="A101" s="60" t="s">
        <v>559</v>
      </c>
      <c r="B101" s="94"/>
      <c r="C101" s="234" t="s">
        <v>294</v>
      </c>
      <c r="D101" s="282"/>
      <c r="E101" s="282"/>
      <c r="F101" s="282"/>
      <c r="G101" s="282"/>
      <c r="H101" s="282"/>
      <c r="I101" s="283"/>
      <c r="K101" s="234" t="s">
        <v>253</v>
      </c>
      <c r="L101" s="282"/>
      <c r="M101" s="282"/>
      <c r="N101" s="282"/>
      <c r="O101" s="282"/>
      <c r="P101" s="235"/>
      <c r="Q101" s="236"/>
      <c r="S101" s="112">
        <v>3012</v>
      </c>
      <c r="U101" s="113">
        <v>7.53</v>
      </c>
    </row>
    <row r="102" spans="1:19" ht="3" customHeight="1">
      <c r="A102" s="60"/>
      <c r="B102" s="94"/>
      <c r="S102" s="114"/>
    </row>
    <row r="103" spans="1:21" ht="15">
      <c r="A103" s="60" t="s">
        <v>560</v>
      </c>
      <c r="B103" s="94"/>
      <c r="C103" s="234" t="s">
        <v>295</v>
      </c>
      <c r="D103" s="282"/>
      <c r="E103" s="282"/>
      <c r="F103" s="282"/>
      <c r="G103" s="282"/>
      <c r="H103" s="282"/>
      <c r="I103" s="283"/>
      <c r="K103" s="234" t="s">
        <v>296</v>
      </c>
      <c r="L103" s="282"/>
      <c r="M103" s="282"/>
      <c r="N103" s="282"/>
      <c r="O103" s="282"/>
      <c r="P103" s="235"/>
      <c r="Q103" s="236"/>
      <c r="S103" s="112">
        <v>2000</v>
      </c>
      <c r="U103" s="113">
        <v>5</v>
      </c>
    </row>
    <row r="104" spans="1:19" ht="3" customHeight="1">
      <c r="A104" s="59"/>
      <c r="B104" s="94"/>
      <c r="S104" s="114"/>
    </row>
    <row r="105" spans="1:21" ht="15">
      <c r="A105" s="60" t="s">
        <v>561</v>
      </c>
      <c r="B105" s="94"/>
      <c r="C105" s="234" t="s">
        <v>259</v>
      </c>
      <c r="D105" s="282"/>
      <c r="E105" s="282"/>
      <c r="F105" s="282"/>
      <c r="G105" s="282"/>
      <c r="H105" s="282"/>
      <c r="I105" s="283"/>
      <c r="K105" s="234" t="s">
        <v>297</v>
      </c>
      <c r="L105" s="282"/>
      <c r="M105" s="282"/>
      <c r="N105" s="282"/>
      <c r="O105" s="282"/>
      <c r="P105" s="235"/>
      <c r="Q105" s="236"/>
      <c r="S105" s="112">
        <v>1383</v>
      </c>
      <c r="U105" s="113">
        <v>3.46</v>
      </c>
    </row>
    <row r="106" spans="1:19" ht="3" customHeight="1">
      <c r="A106" s="59"/>
      <c r="B106" s="94"/>
      <c r="S106" s="114"/>
    </row>
    <row r="107" spans="1:21" ht="15">
      <c r="A107" s="60" t="s">
        <v>562</v>
      </c>
      <c r="B107" s="94"/>
      <c r="C107" s="234" t="s">
        <v>292</v>
      </c>
      <c r="D107" s="282"/>
      <c r="E107" s="282"/>
      <c r="F107" s="282"/>
      <c r="G107" s="282"/>
      <c r="H107" s="282"/>
      <c r="I107" s="283"/>
      <c r="K107" s="234" t="s">
        <v>298</v>
      </c>
      <c r="L107" s="282"/>
      <c r="M107" s="282"/>
      <c r="N107" s="282"/>
      <c r="O107" s="282"/>
      <c r="P107" s="235"/>
      <c r="Q107" s="236"/>
      <c r="S107" s="112">
        <v>1361</v>
      </c>
      <c r="U107" s="113">
        <v>3.4</v>
      </c>
    </row>
    <row r="108" spans="1:19" ht="3" customHeight="1">
      <c r="A108" s="59"/>
      <c r="B108" s="94"/>
      <c r="S108" s="114"/>
    </row>
    <row r="109" spans="1:21" ht="15">
      <c r="A109" s="60" t="s">
        <v>563</v>
      </c>
      <c r="B109" s="94"/>
      <c r="C109" s="234" t="s">
        <v>249</v>
      </c>
      <c r="D109" s="282"/>
      <c r="E109" s="282"/>
      <c r="F109" s="282"/>
      <c r="G109" s="282"/>
      <c r="H109" s="282"/>
      <c r="I109" s="283"/>
      <c r="K109" s="234" t="s">
        <v>299</v>
      </c>
      <c r="L109" s="282"/>
      <c r="M109" s="282"/>
      <c r="N109" s="282"/>
      <c r="O109" s="282"/>
      <c r="P109" s="235"/>
      <c r="Q109" s="236"/>
      <c r="S109" s="112">
        <v>1200</v>
      </c>
      <c r="U109" s="113">
        <v>3</v>
      </c>
    </row>
    <row r="110" spans="1:19" ht="3" customHeight="1">
      <c r="A110" s="59"/>
      <c r="B110" s="94"/>
      <c r="S110" s="114"/>
    </row>
    <row r="111" spans="1:21" ht="15">
      <c r="A111" s="60" t="s">
        <v>564</v>
      </c>
      <c r="B111" s="94"/>
      <c r="C111" s="234" t="s">
        <v>293</v>
      </c>
      <c r="D111" s="282"/>
      <c r="E111" s="282"/>
      <c r="F111" s="282"/>
      <c r="G111" s="282"/>
      <c r="H111" s="282"/>
      <c r="I111" s="283"/>
      <c r="K111" s="234" t="s">
        <v>300</v>
      </c>
      <c r="L111" s="282"/>
      <c r="M111" s="282"/>
      <c r="N111" s="282"/>
      <c r="O111" s="282"/>
      <c r="P111" s="235"/>
      <c r="Q111" s="236"/>
      <c r="S111" s="112">
        <v>1093</v>
      </c>
      <c r="U111" s="113">
        <v>2.73</v>
      </c>
    </row>
    <row r="112" spans="1:19" ht="3" customHeight="1">
      <c r="A112" s="59"/>
      <c r="B112" s="94"/>
      <c r="S112" s="114"/>
    </row>
    <row r="113" spans="1:21" ht="15">
      <c r="A113" s="60" t="s">
        <v>653</v>
      </c>
      <c r="B113" s="94"/>
      <c r="C113" s="234" t="s">
        <v>332</v>
      </c>
      <c r="D113" s="282"/>
      <c r="E113" s="282"/>
      <c r="F113" s="282"/>
      <c r="G113" s="282"/>
      <c r="H113" s="282"/>
      <c r="I113" s="283"/>
      <c r="K113" s="234" t="s">
        <v>301</v>
      </c>
      <c r="L113" s="282"/>
      <c r="M113" s="282"/>
      <c r="N113" s="282"/>
      <c r="O113" s="282"/>
      <c r="P113" s="235"/>
      <c r="Q113" s="236"/>
      <c r="S113" s="112">
        <v>1049</v>
      </c>
      <c r="U113" s="113">
        <v>2.62</v>
      </c>
    </row>
    <row r="114" ht="3" customHeight="1"/>
    <row r="115" spans="1:21" ht="15">
      <c r="A115" s="338" t="s">
        <v>654</v>
      </c>
      <c r="B115" s="297"/>
      <c r="C115" s="297"/>
      <c r="D115" s="297"/>
      <c r="E115" s="297"/>
      <c r="F115" s="94"/>
      <c r="G115" s="339">
        <v>80000000</v>
      </c>
      <c r="H115" s="340"/>
      <c r="I115" s="341"/>
      <c r="J115" s="94"/>
      <c r="K115" s="94"/>
      <c r="L115" s="94"/>
      <c r="M115" s="94"/>
      <c r="N115" s="94"/>
      <c r="O115" s="94"/>
      <c r="P115" s="94"/>
      <c r="Q115" s="60" t="s">
        <v>655</v>
      </c>
      <c r="S115" s="112">
        <v>1049</v>
      </c>
      <c r="U115" s="113">
        <v>2.62</v>
      </c>
    </row>
    <row r="116" ht="9.75" customHeight="1"/>
    <row r="117" spans="1:2" ht="15.75">
      <c r="A117" s="68" t="s">
        <v>656</v>
      </c>
      <c r="B117" s="88"/>
    </row>
    <row r="118" spans="1:21" ht="15.75" customHeight="1">
      <c r="A118" s="299" t="s">
        <v>657</v>
      </c>
      <c r="B118" s="115"/>
      <c r="C118" s="291" t="s">
        <v>658</v>
      </c>
      <c r="D118" s="292"/>
      <c r="E118" s="303"/>
      <c r="F118" s="303"/>
      <c r="G118" s="303"/>
      <c r="H118" s="303"/>
      <c r="I118" s="303"/>
      <c r="J118" s="303"/>
      <c r="K118" s="304"/>
      <c r="L118" s="91"/>
      <c r="M118" s="291" t="s">
        <v>659</v>
      </c>
      <c r="N118" s="303"/>
      <c r="O118" s="303"/>
      <c r="P118" s="303"/>
      <c r="Q118" s="303"/>
      <c r="R118" s="303"/>
      <c r="S118" s="303"/>
      <c r="T118" s="303"/>
      <c r="U118" s="304"/>
    </row>
    <row r="119" spans="1:21" s="68" customFormat="1" ht="24.75" customHeight="1">
      <c r="A119" s="300"/>
      <c r="B119" s="116"/>
      <c r="C119" s="291" t="s">
        <v>660</v>
      </c>
      <c r="D119" s="292"/>
      <c r="E119" s="293"/>
      <c r="F119" s="328" t="s">
        <v>661</v>
      </c>
      <c r="G119" s="329"/>
      <c r="H119" s="329"/>
      <c r="I119" s="329"/>
      <c r="J119" s="330"/>
      <c r="K119" s="118" t="s">
        <v>662</v>
      </c>
      <c r="L119" s="91"/>
      <c r="M119" s="291" t="s">
        <v>660</v>
      </c>
      <c r="N119" s="292"/>
      <c r="O119" s="293"/>
      <c r="P119" s="328" t="s">
        <v>661</v>
      </c>
      <c r="Q119" s="329"/>
      <c r="R119" s="329"/>
      <c r="S119" s="329"/>
      <c r="T119" s="330"/>
      <c r="U119" s="118" t="s">
        <v>662</v>
      </c>
    </row>
    <row r="120" ht="3" customHeight="1"/>
    <row r="121" spans="1:21" ht="15">
      <c r="A121" s="60" t="s">
        <v>556</v>
      </c>
      <c r="B121" s="94"/>
      <c r="C121" s="307" t="s">
        <v>359</v>
      </c>
      <c r="D121" s="308"/>
      <c r="E121" s="309"/>
      <c r="F121" s="109"/>
      <c r="G121" s="284">
        <v>2000</v>
      </c>
      <c r="H121" s="285"/>
      <c r="I121" s="286"/>
      <c r="J121" s="119"/>
      <c r="K121" s="196">
        <v>40000</v>
      </c>
      <c r="L121" s="77"/>
      <c r="M121" s="310"/>
      <c r="N121" s="311"/>
      <c r="O121" s="312"/>
      <c r="P121" s="120"/>
      <c r="Q121" s="313"/>
      <c r="R121" s="314"/>
      <c r="S121" s="315"/>
      <c r="T121" s="120"/>
      <c r="U121" s="196"/>
    </row>
    <row r="122" spans="1:9" ht="3" customHeight="1">
      <c r="A122" s="59"/>
      <c r="B122" s="94"/>
      <c r="G122" s="59"/>
      <c r="H122" s="59"/>
      <c r="I122" s="59"/>
    </row>
    <row r="123" spans="1:21" ht="15">
      <c r="A123" s="60" t="s">
        <v>557</v>
      </c>
      <c r="B123" s="94"/>
      <c r="C123" s="307"/>
      <c r="D123" s="308"/>
      <c r="E123" s="309"/>
      <c r="F123" s="109"/>
      <c r="G123" s="284"/>
      <c r="H123" s="285"/>
      <c r="I123" s="286"/>
      <c r="J123" s="119"/>
      <c r="K123" s="196"/>
      <c r="L123" s="77"/>
      <c r="M123" s="310"/>
      <c r="N123" s="311"/>
      <c r="O123" s="312"/>
      <c r="P123" s="120"/>
      <c r="Q123" s="313"/>
      <c r="R123" s="314"/>
      <c r="S123" s="315"/>
      <c r="T123" s="120"/>
      <c r="U123" s="196"/>
    </row>
    <row r="124" spans="1:9" ht="3" customHeight="1">
      <c r="A124" s="59"/>
      <c r="B124" s="94"/>
      <c r="G124" s="59"/>
      <c r="H124" s="59"/>
      <c r="I124" s="59"/>
    </row>
    <row r="125" spans="1:21" ht="15">
      <c r="A125" s="60" t="s">
        <v>558</v>
      </c>
      <c r="B125" s="94"/>
      <c r="C125" s="307"/>
      <c r="D125" s="308"/>
      <c r="E125" s="309"/>
      <c r="F125" s="109"/>
      <c r="G125" s="284"/>
      <c r="H125" s="285"/>
      <c r="I125" s="286"/>
      <c r="J125" s="119"/>
      <c r="K125" s="196"/>
      <c r="L125" s="77"/>
      <c r="M125" s="310"/>
      <c r="N125" s="311"/>
      <c r="O125" s="312"/>
      <c r="P125" s="120"/>
      <c r="Q125" s="313"/>
      <c r="R125" s="314"/>
      <c r="S125" s="315"/>
      <c r="T125" s="120"/>
      <c r="U125" s="196"/>
    </row>
    <row r="126" spans="1:9" ht="3" customHeight="1">
      <c r="A126" s="59"/>
      <c r="B126" s="94"/>
      <c r="G126" s="59"/>
      <c r="H126" s="59"/>
      <c r="I126" s="59"/>
    </row>
    <row r="127" spans="1:21" ht="15">
      <c r="A127" s="60" t="s">
        <v>559</v>
      </c>
      <c r="B127" s="94"/>
      <c r="C127" s="307"/>
      <c r="D127" s="308"/>
      <c r="E127" s="309"/>
      <c r="F127" s="109"/>
      <c r="G127" s="284"/>
      <c r="H127" s="285"/>
      <c r="I127" s="286"/>
      <c r="J127" s="119"/>
      <c r="K127" s="196"/>
      <c r="L127" s="77"/>
      <c r="M127" s="310"/>
      <c r="N127" s="311"/>
      <c r="O127" s="312"/>
      <c r="P127" s="120"/>
      <c r="Q127" s="313"/>
      <c r="R127" s="314"/>
      <c r="S127" s="315"/>
      <c r="T127" s="120"/>
      <c r="U127" s="196"/>
    </row>
    <row r="128" spans="1:9" ht="3" customHeight="1">
      <c r="A128" s="59"/>
      <c r="B128" s="94"/>
      <c r="G128" s="59"/>
      <c r="H128" s="59"/>
      <c r="I128" s="59"/>
    </row>
    <row r="129" spans="1:21" ht="15">
      <c r="A129" s="60" t="s">
        <v>560</v>
      </c>
      <c r="B129" s="94"/>
      <c r="C129" s="307"/>
      <c r="D129" s="308"/>
      <c r="E129" s="309"/>
      <c r="F129" s="109"/>
      <c r="G129" s="284"/>
      <c r="H129" s="285"/>
      <c r="I129" s="286"/>
      <c r="J129" s="119"/>
      <c r="K129" s="196"/>
      <c r="L129" s="77"/>
      <c r="M129" s="310"/>
      <c r="N129" s="311"/>
      <c r="O129" s="312"/>
      <c r="P129" s="120"/>
      <c r="Q129" s="313"/>
      <c r="R129" s="314"/>
      <c r="S129" s="315"/>
      <c r="T129" s="120"/>
      <c r="U129" s="196"/>
    </row>
    <row r="130" spans="1:9" ht="3" customHeight="1">
      <c r="A130" s="59"/>
      <c r="B130" s="94"/>
      <c r="G130" s="59"/>
      <c r="H130" s="59"/>
      <c r="I130" s="59"/>
    </row>
    <row r="131" spans="1:21" ht="15">
      <c r="A131" s="60" t="s">
        <v>561</v>
      </c>
      <c r="B131" s="94"/>
      <c r="C131" s="307"/>
      <c r="D131" s="308"/>
      <c r="E131" s="309"/>
      <c r="F131" s="109"/>
      <c r="G131" s="284"/>
      <c r="H131" s="285"/>
      <c r="I131" s="286"/>
      <c r="J131" s="119"/>
      <c r="K131" s="196"/>
      <c r="L131" s="77"/>
      <c r="M131" s="310"/>
      <c r="N131" s="311"/>
      <c r="O131" s="312"/>
      <c r="P131" s="120"/>
      <c r="Q131" s="313"/>
      <c r="R131" s="314"/>
      <c r="S131" s="315"/>
      <c r="T131" s="120"/>
      <c r="U131" s="196"/>
    </row>
    <row r="132" spans="1:9" ht="3" customHeight="1">
      <c r="A132" s="59"/>
      <c r="B132" s="94"/>
      <c r="G132" s="59"/>
      <c r="H132" s="59"/>
      <c r="I132" s="59"/>
    </row>
    <row r="133" spans="1:21" ht="15">
      <c r="A133" s="60" t="s">
        <v>562</v>
      </c>
      <c r="B133" s="94"/>
      <c r="C133" s="307"/>
      <c r="D133" s="308"/>
      <c r="E133" s="309"/>
      <c r="F133" s="109"/>
      <c r="G133" s="284"/>
      <c r="H133" s="285"/>
      <c r="I133" s="286"/>
      <c r="J133" s="119"/>
      <c r="K133" s="196"/>
      <c r="L133" s="77"/>
      <c r="M133" s="310"/>
      <c r="N133" s="311"/>
      <c r="O133" s="312"/>
      <c r="P133" s="120"/>
      <c r="Q133" s="313"/>
      <c r="R133" s="314"/>
      <c r="S133" s="315"/>
      <c r="T133" s="120"/>
      <c r="U133" s="196"/>
    </row>
    <row r="134" spans="1:9" ht="3" customHeight="1">
      <c r="A134" s="59"/>
      <c r="B134" s="94"/>
      <c r="G134" s="59"/>
      <c r="H134" s="59"/>
      <c r="I134" s="59"/>
    </row>
    <row r="135" spans="1:21" ht="15">
      <c r="A135" s="60" t="s">
        <v>563</v>
      </c>
      <c r="B135" s="94"/>
      <c r="C135" s="307"/>
      <c r="D135" s="308"/>
      <c r="E135" s="309"/>
      <c r="F135" s="109"/>
      <c r="G135" s="284"/>
      <c r="H135" s="285"/>
      <c r="I135" s="286"/>
      <c r="J135" s="119"/>
      <c r="K135" s="196"/>
      <c r="L135" s="77"/>
      <c r="M135" s="310"/>
      <c r="N135" s="311"/>
      <c r="O135" s="312"/>
      <c r="P135" s="120"/>
      <c r="Q135" s="313"/>
      <c r="R135" s="314"/>
      <c r="S135" s="315"/>
      <c r="T135" s="120"/>
      <c r="U135" s="196"/>
    </row>
    <row r="136" spans="1:13" ht="3" customHeight="1">
      <c r="A136" s="59"/>
      <c r="B136" s="94"/>
      <c r="G136" s="59"/>
      <c r="H136" s="59"/>
      <c r="I136" s="59"/>
      <c r="M136" s="121"/>
    </row>
    <row r="137" spans="1:21" ht="15">
      <c r="A137" s="60" t="s">
        <v>564</v>
      </c>
      <c r="B137" s="94"/>
      <c r="C137" s="307"/>
      <c r="D137" s="308"/>
      <c r="E137" s="309"/>
      <c r="F137" s="109"/>
      <c r="G137" s="284"/>
      <c r="H137" s="285"/>
      <c r="I137" s="286"/>
      <c r="J137" s="119"/>
      <c r="K137" s="196"/>
      <c r="L137" s="77"/>
      <c r="M137" s="310"/>
      <c r="N137" s="311"/>
      <c r="O137" s="312"/>
      <c r="P137" s="120"/>
      <c r="Q137" s="313"/>
      <c r="R137" s="314"/>
      <c r="S137" s="315"/>
      <c r="T137" s="120"/>
      <c r="U137" s="196"/>
    </row>
    <row r="138" ht="3" customHeight="1"/>
    <row r="139" spans="2:21" ht="15">
      <c r="B139" s="60"/>
      <c r="C139" s="60"/>
      <c r="D139" s="60"/>
      <c r="E139" s="60"/>
      <c r="F139" s="60"/>
      <c r="G139" s="60"/>
      <c r="H139" s="60"/>
      <c r="I139" s="60"/>
      <c r="J139" s="60"/>
      <c r="K139" s="60"/>
      <c r="L139" s="60"/>
      <c r="M139" s="60" t="s">
        <v>365</v>
      </c>
      <c r="O139" s="234" t="s">
        <v>360</v>
      </c>
      <c r="P139" s="282"/>
      <c r="Q139" s="282"/>
      <c r="R139" s="282"/>
      <c r="S139" s="282"/>
      <c r="T139" s="282"/>
      <c r="U139" s="283"/>
    </row>
    <row r="140" ht="3" customHeight="1"/>
    <row r="141" spans="2:21" ht="15">
      <c r="B141" s="60"/>
      <c r="C141" s="60"/>
      <c r="D141" s="60"/>
      <c r="E141" s="60"/>
      <c r="F141" s="60"/>
      <c r="G141" s="60"/>
      <c r="H141" s="60"/>
      <c r="I141" s="60"/>
      <c r="J141" s="60"/>
      <c r="K141" s="60"/>
      <c r="L141" s="60"/>
      <c r="M141" s="60" t="s">
        <v>366</v>
      </c>
      <c r="O141" s="234"/>
      <c r="P141" s="282"/>
      <c r="Q141" s="282"/>
      <c r="R141" s="282"/>
      <c r="S141" s="282"/>
      <c r="T141" s="282"/>
      <c r="U141" s="283"/>
    </row>
    <row r="142" spans="1:2" ht="30" customHeight="1">
      <c r="A142" s="122" t="s">
        <v>663</v>
      </c>
      <c r="B142" s="123"/>
    </row>
    <row r="143" spans="1:2" ht="3" customHeight="1">
      <c r="A143" s="88"/>
      <c r="B143" s="88"/>
    </row>
    <row r="144" spans="3:21" ht="25.5">
      <c r="C144" s="110" t="s">
        <v>664</v>
      </c>
      <c r="D144" s="111"/>
      <c r="E144" s="290" t="s">
        <v>665</v>
      </c>
      <c r="F144" s="297"/>
      <c r="G144" s="297"/>
      <c r="H144" s="297"/>
      <c r="I144" s="297"/>
      <c r="J144" s="297"/>
      <c r="K144" s="297"/>
      <c r="L144" s="111"/>
      <c r="M144" s="290" t="s">
        <v>666</v>
      </c>
      <c r="N144" s="298"/>
      <c r="O144" s="298"/>
      <c r="P144" s="90"/>
      <c r="Q144" s="290" t="s">
        <v>667</v>
      </c>
      <c r="R144" s="297"/>
      <c r="S144" s="297"/>
      <c r="T144" s="297"/>
      <c r="U144" s="297"/>
    </row>
    <row r="145" ht="3" customHeight="1"/>
    <row r="146" spans="1:21" ht="15">
      <c r="A146" s="60" t="s">
        <v>556</v>
      </c>
      <c r="B146" s="94"/>
      <c r="C146" s="197" t="s">
        <v>869</v>
      </c>
      <c r="D146" s="77"/>
      <c r="E146" s="234" t="s">
        <v>870</v>
      </c>
      <c r="F146" s="282"/>
      <c r="G146" s="282"/>
      <c r="H146" s="282"/>
      <c r="I146" s="282"/>
      <c r="J146" s="235"/>
      <c r="K146" s="236"/>
      <c r="M146" s="234" t="s">
        <v>333</v>
      </c>
      <c r="N146" s="282"/>
      <c r="O146" s="283"/>
      <c r="P146" s="119"/>
      <c r="Q146" s="234" t="s">
        <v>871</v>
      </c>
      <c r="R146" s="295"/>
      <c r="S146" s="295"/>
      <c r="T146" s="295"/>
      <c r="U146" s="296"/>
    </row>
    <row r="147" spans="1:2" ht="3" customHeight="1">
      <c r="A147" s="59"/>
      <c r="B147" s="94"/>
    </row>
    <row r="148" spans="1:21" ht="15">
      <c r="A148" s="60" t="s">
        <v>557</v>
      </c>
      <c r="B148" s="94"/>
      <c r="C148" s="197" t="s">
        <v>410</v>
      </c>
      <c r="D148" s="77"/>
      <c r="E148" s="234" t="s">
        <v>411</v>
      </c>
      <c r="F148" s="282"/>
      <c r="G148" s="282"/>
      <c r="H148" s="282"/>
      <c r="I148" s="282"/>
      <c r="J148" s="235"/>
      <c r="K148" s="236"/>
      <c r="M148" s="234" t="s">
        <v>333</v>
      </c>
      <c r="N148" s="282"/>
      <c r="O148" s="283"/>
      <c r="P148" s="119"/>
      <c r="Q148" s="234" t="s">
        <v>871</v>
      </c>
      <c r="R148" s="295"/>
      <c r="S148" s="295"/>
      <c r="T148" s="295"/>
      <c r="U148" s="296"/>
    </row>
    <row r="149" spans="1:2" ht="3" customHeight="1">
      <c r="A149" s="59"/>
      <c r="B149" s="94"/>
    </row>
    <row r="150" spans="1:21" ht="15">
      <c r="A150" s="60" t="s">
        <v>558</v>
      </c>
      <c r="B150" s="94"/>
      <c r="C150" s="197" t="s">
        <v>412</v>
      </c>
      <c r="D150" s="77"/>
      <c r="E150" s="234" t="s">
        <v>416</v>
      </c>
      <c r="F150" s="282"/>
      <c r="G150" s="282"/>
      <c r="H150" s="282"/>
      <c r="I150" s="282"/>
      <c r="J150" s="235"/>
      <c r="K150" s="236"/>
      <c r="M150" s="234" t="s">
        <v>333</v>
      </c>
      <c r="N150" s="282"/>
      <c r="O150" s="283"/>
      <c r="P150" s="119"/>
      <c r="Q150" s="234" t="s">
        <v>871</v>
      </c>
      <c r="R150" s="295"/>
      <c r="S150" s="295"/>
      <c r="T150" s="295"/>
      <c r="U150" s="296"/>
    </row>
    <row r="151" spans="1:2" ht="3" customHeight="1">
      <c r="A151" s="59"/>
      <c r="B151" s="94"/>
    </row>
    <row r="152" spans="1:21" ht="15">
      <c r="A152" s="60" t="s">
        <v>559</v>
      </c>
      <c r="B152" s="94"/>
      <c r="C152" s="197" t="s">
        <v>413</v>
      </c>
      <c r="D152" s="77"/>
      <c r="E152" s="234" t="s">
        <v>417</v>
      </c>
      <c r="F152" s="282"/>
      <c r="G152" s="282"/>
      <c r="H152" s="282"/>
      <c r="I152" s="282"/>
      <c r="J152" s="235"/>
      <c r="K152" s="236"/>
      <c r="M152" s="234" t="s">
        <v>333</v>
      </c>
      <c r="N152" s="282"/>
      <c r="O152" s="283"/>
      <c r="P152" s="119"/>
      <c r="Q152" s="234" t="s">
        <v>871</v>
      </c>
      <c r="R152" s="295"/>
      <c r="S152" s="295"/>
      <c r="T152" s="295"/>
      <c r="U152" s="296"/>
    </row>
    <row r="153" spans="1:2" ht="3" customHeight="1">
      <c r="A153" s="59"/>
      <c r="B153" s="94"/>
    </row>
    <row r="154" spans="1:21" ht="15">
      <c r="A154" s="60" t="s">
        <v>560</v>
      </c>
      <c r="B154" s="94"/>
      <c r="C154" s="197" t="s">
        <v>414</v>
      </c>
      <c r="D154" s="77"/>
      <c r="E154" s="234" t="s">
        <v>418</v>
      </c>
      <c r="F154" s="282"/>
      <c r="G154" s="282"/>
      <c r="H154" s="282"/>
      <c r="I154" s="282"/>
      <c r="J154" s="235"/>
      <c r="K154" s="236"/>
      <c r="M154" s="234" t="s">
        <v>333</v>
      </c>
      <c r="N154" s="282"/>
      <c r="O154" s="283"/>
      <c r="P154" s="119"/>
      <c r="Q154" s="234" t="s">
        <v>871</v>
      </c>
      <c r="R154" s="295"/>
      <c r="S154" s="295"/>
      <c r="T154" s="295"/>
      <c r="U154" s="296"/>
    </row>
    <row r="155" spans="1:2" ht="3" customHeight="1">
      <c r="A155" s="59"/>
      <c r="B155" s="94"/>
    </row>
    <row r="156" spans="1:21" ht="15">
      <c r="A156" s="60" t="s">
        <v>561</v>
      </c>
      <c r="B156" s="94"/>
      <c r="C156" s="197" t="s">
        <v>415</v>
      </c>
      <c r="D156" s="77"/>
      <c r="E156" s="234" t="s">
        <v>419</v>
      </c>
      <c r="F156" s="282"/>
      <c r="G156" s="282"/>
      <c r="H156" s="282"/>
      <c r="I156" s="282"/>
      <c r="J156" s="235"/>
      <c r="K156" s="236"/>
      <c r="M156" s="234" t="s">
        <v>333</v>
      </c>
      <c r="N156" s="282"/>
      <c r="O156" s="283"/>
      <c r="P156" s="119"/>
      <c r="Q156" s="234" t="s">
        <v>871</v>
      </c>
      <c r="R156" s="295"/>
      <c r="S156" s="295"/>
      <c r="T156" s="295"/>
      <c r="U156" s="296"/>
    </row>
    <row r="157" ht="3" customHeight="1"/>
    <row r="158" spans="1:21" ht="15" customHeight="1">
      <c r="A158" s="331" t="s">
        <v>668</v>
      </c>
      <c r="B158" s="332"/>
      <c r="C158" s="332"/>
      <c r="D158" s="332"/>
      <c r="E158" s="124"/>
      <c r="F158" s="60"/>
      <c r="H158" s="60"/>
      <c r="I158" s="60" t="s">
        <v>669</v>
      </c>
      <c r="K158" s="234" t="s">
        <v>361</v>
      </c>
      <c r="L158" s="301"/>
      <c r="M158" s="301"/>
      <c r="N158" s="301"/>
      <c r="O158" s="301"/>
      <c r="P158" s="301"/>
      <c r="Q158" s="301"/>
      <c r="R158" s="301"/>
      <c r="S158" s="301"/>
      <c r="T158" s="301"/>
      <c r="U158" s="302"/>
    </row>
    <row r="159" spans="1:9" ht="3" customHeight="1">
      <c r="A159" s="332"/>
      <c r="B159" s="332"/>
      <c r="C159" s="332"/>
      <c r="D159" s="332"/>
      <c r="E159" s="124"/>
      <c r="F159" s="60"/>
      <c r="G159" s="125"/>
      <c r="H159" s="125"/>
      <c r="I159" s="125"/>
    </row>
    <row r="160" spans="1:21" ht="15">
      <c r="A160" s="332"/>
      <c r="B160" s="332"/>
      <c r="C160" s="332"/>
      <c r="D160" s="332"/>
      <c r="E160" s="124"/>
      <c r="F160" s="60"/>
      <c r="H160" s="60"/>
      <c r="I160" s="60" t="s">
        <v>670</v>
      </c>
      <c r="K160" s="234" t="s">
        <v>333</v>
      </c>
      <c r="L160" s="295"/>
      <c r="M160" s="296"/>
      <c r="O160" s="234" t="s">
        <v>362</v>
      </c>
      <c r="P160" s="282"/>
      <c r="Q160" s="282"/>
      <c r="R160" s="282"/>
      <c r="S160" s="282"/>
      <c r="T160" s="235"/>
      <c r="U160" s="236"/>
    </row>
    <row r="161" ht="3" customHeight="1"/>
    <row r="162" ht="15" customHeight="1">
      <c r="A162" s="126" t="s">
        <v>671</v>
      </c>
    </row>
    <row r="163" spans="3:21" ht="15">
      <c r="C163" s="290" t="s">
        <v>672</v>
      </c>
      <c r="D163" s="290"/>
      <c r="E163" s="290"/>
      <c r="F163" s="290"/>
      <c r="G163" s="290"/>
      <c r="H163" s="290"/>
      <c r="I163" s="290"/>
      <c r="J163" s="290"/>
      <c r="K163" s="290"/>
      <c r="L163" s="290"/>
      <c r="M163" s="290"/>
      <c r="N163" s="290"/>
      <c r="O163" s="290"/>
      <c r="Q163" s="290" t="s">
        <v>673</v>
      </c>
      <c r="R163" s="290"/>
      <c r="S163" s="290"/>
      <c r="T163" s="290"/>
      <c r="U163" s="290"/>
    </row>
    <row r="164" ht="3" customHeight="1"/>
    <row r="165" spans="1:21" ht="15">
      <c r="A165" s="60" t="s">
        <v>556</v>
      </c>
      <c r="C165" s="234" t="s">
        <v>363</v>
      </c>
      <c r="D165" s="282"/>
      <c r="E165" s="282"/>
      <c r="F165" s="282"/>
      <c r="G165" s="282"/>
      <c r="H165" s="282"/>
      <c r="I165" s="282"/>
      <c r="J165" s="282"/>
      <c r="K165" s="282"/>
      <c r="L165" s="282"/>
      <c r="M165" s="282"/>
      <c r="N165" s="282"/>
      <c r="O165" s="283"/>
      <c r="Q165" s="234" t="s">
        <v>260</v>
      </c>
      <c r="R165" s="295"/>
      <c r="S165" s="295"/>
      <c r="T165" s="295"/>
      <c r="U165" s="296"/>
    </row>
    <row r="166" ht="3" customHeight="1">
      <c r="A166" s="60"/>
    </row>
    <row r="167" spans="1:21" ht="15">
      <c r="A167" s="60" t="s">
        <v>557</v>
      </c>
      <c r="C167" s="234"/>
      <c r="D167" s="282"/>
      <c r="E167" s="282"/>
      <c r="F167" s="282"/>
      <c r="G167" s="282"/>
      <c r="H167" s="282"/>
      <c r="I167" s="282"/>
      <c r="J167" s="282"/>
      <c r="K167" s="282"/>
      <c r="L167" s="282"/>
      <c r="M167" s="282"/>
      <c r="N167" s="282"/>
      <c r="O167" s="283"/>
      <c r="Q167" s="234"/>
      <c r="R167" s="295"/>
      <c r="S167" s="295"/>
      <c r="T167" s="295"/>
      <c r="U167" s="296"/>
    </row>
    <row r="168" ht="3" customHeight="1">
      <c r="A168" s="60"/>
    </row>
    <row r="169" spans="1:21" ht="15">
      <c r="A169" s="60" t="s">
        <v>558</v>
      </c>
      <c r="C169" s="234"/>
      <c r="D169" s="282"/>
      <c r="E169" s="282"/>
      <c r="F169" s="282"/>
      <c r="G169" s="282"/>
      <c r="H169" s="282"/>
      <c r="I169" s="282"/>
      <c r="J169" s="282"/>
      <c r="K169" s="282"/>
      <c r="L169" s="282"/>
      <c r="M169" s="282"/>
      <c r="N169" s="282"/>
      <c r="O169" s="283"/>
      <c r="Q169" s="234"/>
      <c r="R169" s="295"/>
      <c r="S169" s="295"/>
      <c r="T169" s="295"/>
      <c r="U169" s="296"/>
    </row>
    <row r="170" ht="3" customHeight="1">
      <c r="A170" s="60"/>
    </row>
    <row r="171" spans="1:21" ht="15">
      <c r="A171" s="60" t="s">
        <v>559</v>
      </c>
      <c r="C171" s="234"/>
      <c r="D171" s="282"/>
      <c r="E171" s="282"/>
      <c r="F171" s="282"/>
      <c r="G171" s="282"/>
      <c r="H171" s="282"/>
      <c r="I171" s="282"/>
      <c r="J171" s="282"/>
      <c r="K171" s="282"/>
      <c r="L171" s="282"/>
      <c r="M171" s="282"/>
      <c r="N171" s="282"/>
      <c r="O171" s="283"/>
      <c r="Q171" s="234"/>
      <c r="R171" s="295"/>
      <c r="S171" s="295"/>
      <c r="T171" s="295"/>
      <c r="U171" s="296"/>
    </row>
    <row r="172" ht="3" customHeight="1">
      <c r="A172" s="60"/>
    </row>
    <row r="173" spans="1:21" ht="15">
      <c r="A173" s="60" t="s">
        <v>560</v>
      </c>
      <c r="C173" s="234"/>
      <c r="D173" s="282"/>
      <c r="E173" s="282"/>
      <c r="F173" s="282"/>
      <c r="G173" s="282"/>
      <c r="H173" s="282"/>
      <c r="I173" s="282"/>
      <c r="J173" s="282"/>
      <c r="K173" s="282"/>
      <c r="L173" s="282"/>
      <c r="M173" s="282"/>
      <c r="N173" s="282"/>
      <c r="O173" s="283"/>
      <c r="Q173" s="234"/>
      <c r="R173" s="295"/>
      <c r="S173" s="295"/>
      <c r="T173" s="295"/>
      <c r="U173" s="296"/>
    </row>
    <row r="174" ht="3" customHeight="1"/>
    <row r="175" spans="1:21" s="68" customFormat="1" ht="15.75" customHeight="1">
      <c r="A175" s="96"/>
      <c r="B175" s="97"/>
      <c r="C175" s="97" t="s">
        <v>538</v>
      </c>
      <c r="D175" s="97"/>
      <c r="E175" s="98" t="str">
        <f>IF(LEN(Tablica_A!$E$9)&gt;3,Tablica_A!$E$9,"Nije upisano")</f>
        <v>INGRA d.d.</v>
      </c>
      <c r="F175" s="98"/>
      <c r="G175" s="98"/>
      <c r="H175" s="98"/>
      <c r="I175" s="98"/>
      <c r="J175" s="98"/>
      <c r="K175" s="98"/>
      <c r="L175" s="98"/>
      <c r="M175" s="98"/>
      <c r="N175" s="98"/>
      <c r="O175" s="98"/>
      <c r="P175" s="99"/>
      <c r="Q175" s="99"/>
      <c r="R175" s="99"/>
      <c r="S175" s="99"/>
      <c r="T175" s="99"/>
      <c r="U175" s="100"/>
    </row>
    <row r="176" spans="1:21" ht="3" customHeight="1">
      <c r="A176" s="101"/>
      <c r="B176" s="73"/>
      <c r="C176" s="73"/>
      <c r="D176" s="73"/>
      <c r="E176" s="73"/>
      <c r="F176" s="73"/>
      <c r="G176" s="73"/>
      <c r="H176" s="73"/>
      <c r="I176" s="73"/>
      <c r="J176" s="73"/>
      <c r="K176" s="73"/>
      <c r="L176" s="73"/>
      <c r="M176" s="73"/>
      <c r="N176" s="73"/>
      <c r="O176" s="73"/>
      <c r="P176" s="73"/>
      <c r="Q176" s="73"/>
      <c r="R176" s="73"/>
      <c r="S176" s="73"/>
      <c r="T176" s="73"/>
      <c r="U176" s="102"/>
    </row>
    <row r="177" spans="1:21" s="68" customFormat="1" ht="15.75" customHeight="1">
      <c r="A177" s="103"/>
      <c r="B177" s="104"/>
      <c r="C177" s="104" t="s">
        <v>643</v>
      </c>
      <c r="D177" s="104"/>
      <c r="E177" s="105" t="str">
        <f>IF(LEN(Tablica_A!$S$5)&gt;3,Tablica_A!$S$5,"Nije upisano")</f>
        <v>03277267</v>
      </c>
      <c r="F177" s="105"/>
      <c r="G177" s="105"/>
      <c r="H177" s="106"/>
      <c r="I177" s="106"/>
      <c r="J177" s="104"/>
      <c r="K177" s="104" t="s">
        <v>644</v>
      </c>
      <c r="L177" s="106"/>
      <c r="M177" s="105" t="str">
        <f>IF(LEN(Tablica_A!$G$7)&gt;3,Tablica_A!$G$7,"Nije upisano")</f>
        <v>2007-06</v>
      </c>
      <c r="N177" s="105"/>
      <c r="O177" s="105"/>
      <c r="P177" s="106"/>
      <c r="Q177" s="106"/>
      <c r="R177" s="106"/>
      <c r="S177" s="106"/>
      <c r="T177" s="106"/>
      <c r="U177" s="108"/>
    </row>
    <row r="178" ht="9.75" customHeight="1"/>
    <row r="179" ht="19.5" customHeight="1">
      <c r="A179" s="126" t="s">
        <v>674</v>
      </c>
    </row>
    <row r="180" spans="1:21" ht="15" customHeight="1">
      <c r="A180" s="127"/>
      <c r="B180" s="127"/>
      <c r="C180" s="127"/>
      <c r="D180" s="127"/>
      <c r="E180" s="127"/>
      <c r="F180" s="127"/>
      <c r="G180" s="294" t="s">
        <v>658</v>
      </c>
      <c r="H180" s="294"/>
      <c r="I180" s="294"/>
      <c r="J180" s="294"/>
      <c r="K180" s="294"/>
      <c r="L180" s="294"/>
      <c r="M180" s="294"/>
      <c r="N180" s="91"/>
      <c r="O180" s="294" t="s">
        <v>659</v>
      </c>
      <c r="P180" s="294"/>
      <c r="Q180" s="294"/>
      <c r="R180" s="294"/>
      <c r="S180" s="294"/>
      <c r="T180" s="294"/>
      <c r="U180" s="294"/>
    </row>
    <row r="181" spans="1:21" ht="15" customHeight="1">
      <c r="A181" s="127"/>
      <c r="B181" s="127"/>
      <c r="C181" s="127"/>
      <c r="D181" s="127"/>
      <c r="E181" s="127"/>
      <c r="F181" s="127"/>
      <c r="G181" s="294" t="s">
        <v>675</v>
      </c>
      <c r="H181" s="294"/>
      <c r="I181" s="294"/>
      <c r="J181" s="294"/>
      <c r="K181" s="294" t="s">
        <v>676</v>
      </c>
      <c r="L181" s="294"/>
      <c r="M181" s="294"/>
      <c r="N181" s="91"/>
      <c r="O181" s="294" t="s">
        <v>675</v>
      </c>
      <c r="P181" s="294"/>
      <c r="Q181" s="294"/>
      <c r="R181" s="89"/>
      <c r="S181" s="294" t="s">
        <v>676</v>
      </c>
      <c r="T181" s="294"/>
      <c r="U181" s="294"/>
    </row>
    <row r="182" spans="7:21" ht="3" customHeight="1">
      <c r="G182" s="111"/>
      <c r="H182" s="111"/>
      <c r="I182" s="111"/>
      <c r="J182" s="111"/>
      <c r="K182" s="111"/>
      <c r="L182" s="111"/>
      <c r="M182" s="111"/>
      <c r="N182" s="68"/>
      <c r="O182" s="111"/>
      <c r="P182" s="111"/>
      <c r="Q182" s="111"/>
      <c r="R182" s="111"/>
      <c r="S182" s="111"/>
      <c r="T182" s="111"/>
      <c r="U182" s="111"/>
    </row>
    <row r="183" spans="2:21" ht="15">
      <c r="B183" s="60"/>
      <c r="C183" s="60"/>
      <c r="D183" s="60"/>
      <c r="E183" s="60" t="s">
        <v>677</v>
      </c>
      <c r="G183" s="284">
        <v>12899.99</v>
      </c>
      <c r="H183" s="285"/>
      <c r="I183" s="286"/>
      <c r="K183" s="284">
        <v>19600</v>
      </c>
      <c r="L183" s="285"/>
      <c r="M183" s="286"/>
      <c r="O183" s="284"/>
      <c r="P183" s="285"/>
      <c r="Q183" s="286"/>
      <c r="S183" s="284"/>
      <c r="T183" s="285"/>
      <c r="U183" s="286"/>
    </row>
    <row r="184" ht="3" customHeight="1"/>
    <row r="185" spans="2:21" ht="15">
      <c r="B185" s="60"/>
      <c r="C185" s="60"/>
      <c r="D185" s="60"/>
      <c r="E185" s="60" t="s">
        <v>678</v>
      </c>
      <c r="G185" s="284">
        <v>19101</v>
      </c>
      <c r="H185" s="285"/>
      <c r="I185" s="286"/>
      <c r="K185" s="284">
        <v>42000</v>
      </c>
      <c r="L185" s="285"/>
      <c r="M185" s="286"/>
      <c r="O185" s="284"/>
      <c r="P185" s="285"/>
      <c r="Q185" s="286"/>
      <c r="S185" s="284"/>
      <c r="T185" s="285"/>
      <c r="U185" s="286"/>
    </row>
    <row r="186" ht="3" customHeight="1"/>
    <row r="187" spans="1:4" ht="19.5" customHeight="1">
      <c r="A187" s="128" t="s">
        <v>577</v>
      </c>
      <c r="B187" s="91"/>
      <c r="C187" s="91"/>
      <c r="D187" s="91"/>
    </row>
    <row r="188" spans="1:21" ht="15">
      <c r="A188" s="127"/>
      <c r="B188" s="91"/>
      <c r="C188" s="91"/>
      <c r="D188" s="91"/>
      <c r="E188" s="91"/>
      <c r="F188" s="91"/>
      <c r="G188" s="291" t="s">
        <v>679</v>
      </c>
      <c r="H188" s="292"/>
      <c r="I188" s="292"/>
      <c r="J188" s="292"/>
      <c r="K188" s="292"/>
      <c r="L188" s="292"/>
      <c r="M188" s="293"/>
      <c r="O188" s="291" t="s">
        <v>680</v>
      </c>
      <c r="P188" s="292"/>
      <c r="Q188" s="292"/>
      <c r="R188" s="292"/>
      <c r="S188" s="292"/>
      <c r="T188" s="292"/>
      <c r="U188" s="293"/>
    </row>
    <row r="189" spans="1:21" ht="15">
      <c r="A189" s="91"/>
      <c r="B189" s="91"/>
      <c r="C189" s="91"/>
      <c r="D189" s="91"/>
      <c r="E189" s="91"/>
      <c r="F189" s="91"/>
      <c r="G189" s="291" t="s">
        <v>681</v>
      </c>
      <c r="H189" s="292"/>
      <c r="I189" s="292"/>
      <c r="J189" s="117"/>
      <c r="K189" s="291" t="s">
        <v>682</v>
      </c>
      <c r="L189" s="292"/>
      <c r="M189" s="293"/>
      <c r="O189" s="291" t="s">
        <v>681</v>
      </c>
      <c r="P189" s="292"/>
      <c r="Q189" s="293"/>
      <c r="S189" s="291" t="s">
        <v>682</v>
      </c>
      <c r="T189" s="292"/>
      <c r="U189" s="293"/>
    </row>
    <row r="190" spans="1:6" ht="3" customHeight="1">
      <c r="A190" s="91"/>
      <c r="B190" s="91"/>
      <c r="C190" s="91"/>
      <c r="D190" s="91"/>
      <c r="E190" s="91"/>
      <c r="F190" s="91"/>
    </row>
    <row r="191" spans="1:21" ht="15">
      <c r="A191" s="91"/>
      <c r="B191" s="91"/>
      <c r="C191" s="91"/>
      <c r="D191" s="91"/>
      <c r="E191" s="91"/>
      <c r="F191" s="91"/>
      <c r="G191" s="284">
        <v>354.32</v>
      </c>
      <c r="H191" s="285"/>
      <c r="I191" s="286"/>
      <c r="K191" s="284">
        <v>322.2</v>
      </c>
      <c r="L191" s="285"/>
      <c r="M191" s="286"/>
      <c r="O191" s="284">
        <v>690.05</v>
      </c>
      <c r="P191" s="285"/>
      <c r="Q191" s="286"/>
      <c r="S191" s="284">
        <v>1176.08</v>
      </c>
      <c r="T191" s="285"/>
      <c r="U191" s="286"/>
    </row>
    <row r="192" ht="3.75" customHeight="1"/>
    <row r="193" spans="2:21" ht="15">
      <c r="B193" s="129"/>
      <c r="C193" s="129"/>
      <c r="D193" s="129"/>
      <c r="E193" s="129"/>
      <c r="F193" s="129"/>
      <c r="G193" s="129"/>
      <c r="H193" s="129"/>
      <c r="I193" s="129"/>
      <c r="J193" s="129"/>
      <c r="K193" s="129"/>
      <c r="L193" s="129"/>
      <c r="M193" s="129"/>
      <c r="N193" s="129"/>
      <c r="O193" s="129"/>
      <c r="P193" s="129"/>
      <c r="Q193" s="60" t="s">
        <v>683</v>
      </c>
      <c r="S193" s="287">
        <v>1520000</v>
      </c>
      <c r="T193" s="288"/>
      <c r="U193" s="289"/>
    </row>
    <row r="194" ht="3.75" customHeight="1"/>
    <row r="195" spans="1:4" ht="19.5" customHeight="1">
      <c r="A195" s="128" t="s">
        <v>684</v>
      </c>
      <c r="B195" s="91"/>
      <c r="C195" s="91"/>
      <c r="D195" s="91"/>
    </row>
    <row r="196" spans="11:21" ht="15">
      <c r="K196" s="290" t="s">
        <v>685</v>
      </c>
      <c r="L196" s="290"/>
      <c r="M196" s="290"/>
      <c r="O196" s="290" t="s">
        <v>686</v>
      </c>
      <c r="P196" s="290"/>
      <c r="Q196" s="290"/>
      <c r="S196" s="290" t="s">
        <v>687</v>
      </c>
      <c r="T196" s="290"/>
      <c r="U196" s="290"/>
    </row>
    <row r="197" ht="3.75" customHeight="1"/>
    <row r="198" spans="6:21" ht="15">
      <c r="F198" s="94"/>
      <c r="G198" s="94"/>
      <c r="H198" s="94"/>
      <c r="I198" s="130" t="s">
        <v>688</v>
      </c>
      <c r="K198" s="284">
        <v>16.67</v>
      </c>
      <c r="L198" s="285"/>
      <c r="M198" s="286"/>
      <c r="O198" s="284">
        <v>13.33</v>
      </c>
      <c r="P198" s="285"/>
      <c r="Q198" s="286"/>
      <c r="S198" s="284">
        <v>8</v>
      </c>
      <c r="T198" s="285"/>
      <c r="U198" s="286"/>
    </row>
    <row r="199" ht="3" customHeight="1"/>
    <row r="200" spans="6:21" ht="15">
      <c r="F200" s="94"/>
      <c r="G200" s="94"/>
      <c r="H200" s="94"/>
      <c r="I200" s="130" t="s">
        <v>689</v>
      </c>
      <c r="K200" s="284"/>
      <c r="L200" s="285"/>
      <c r="M200" s="286"/>
      <c r="O200" s="284"/>
      <c r="P200" s="285"/>
      <c r="Q200" s="286"/>
      <c r="S200" s="284"/>
      <c r="T200" s="285"/>
      <c r="U200" s="286"/>
    </row>
    <row r="201" ht="3" customHeight="1"/>
    <row r="202" ht="15" hidden="1"/>
    <row r="203" ht="15" hidden="1"/>
    <row r="204" ht="15" hidden="1"/>
    <row r="205" ht="15" hidden="1"/>
    <row r="206" ht="15" hidden="1"/>
    <row r="207" ht="15" hidden="1"/>
    <row r="208" ht="15" hidden="1"/>
    <row r="209" ht="15" hidden="1"/>
    <row r="210" ht="15" hidden="1"/>
    <row r="211" ht="15" hidden="1"/>
    <row r="212" ht="15" hidden="1"/>
    <row r="213" ht="4.5" customHeight="1"/>
    <row r="214" ht="15" hidden="1"/>
  </sheetData>
  <sheetProtection password="C79A" sheet="1" objects="1" scenarios="1" selectLockedCells="1"/>
  <mergeCells count="250">
    <mergeCell ref="G23:K23"/>
    <mergeCell ref="K92:Q93"/>
    <mergeCell ref="A115:E115"/>
    <mergeCell ref="G115:I115"/>
    <mergeCell ref="C84:G84"/>
    <mergeCell ref="C92:I93"/>
    <mergeCell ref="K105:Q105"/>
    <mergeCell ref="K82:M82"/>
    <mergeCell ref="O82:U82"/>
    <mergeCell ref="K84:M84"/>
    <mergeCell ref="G180:M180"/>
    <mergeCell ref="S198:U198"/>
    <mergeCell ref="K200:M200"/>
    <mergeCell ref="O200:Q200"/>
    <mergeCell ref="K196:M196"/>
    <mergeCell ref="O196:Q196"/>
    <mergeCell ref="K198:M198"/>
    <mergeCell ref="O198:Q198"/>
    <mergeCell ref="K181:M181"/>
    <mergeCell ref="G191:I191"/>
    <mergeCell ref="O11:U11"/>
    <mergeCell ref="E9:U9"/>
    <mergeCell ref="G15:N15"/>
    <mergeCell ref="G17:N17"/>
    <mergeCell ref="A11:E11"/>
    <mergeCell ref="K191:M191"/>
    <mergeCell ref="G181:J181"/>
    <mergeCell ref="G183:I183"/>
    <mergeCell ref="K183:M183"/>
    <mergeCell ref="G188:M188"/>
    <mergeCell ref="G189:I189"/>
    <mergeCell ref="K189:M189"/>
    <mergeCell ref="G185:I185"/>
    <mergeCell ref="K185:M185"/>
    <mergeCell ref="O84:U84"/>
    <mergeCell ref="K158:U158"/>
    <mergeCell ref="E156:K156"/>
    <mergeCell ref="M156:O156"/>
    <mergeCell ref="Q156:U156"/>
    <mergeCell ref="C111:I111"/>
    <mergeCell ref="K111:Q111"/>
    <mergeCell ref="C107:I107"/>
    <mergeCell ref="Q125:S125"/>
    <mergeCell ref="M121:O121"/>
    <mergeCell ref="O139:U139"/>
    <mergeCell ref="Q131:S131"/>
    <mergeCell ref="Q133:S133"/>
    <mergeCell ref="K78:M78"/>
    <mergeCell ref="O78:U78"/>
    <mergeCell ref="K80:M80"/>
    <mergeCell ref="O80:U80"/>
    <mergeCell ref="M127:O127"/>
    <mergeCell ref="Q127:S127"/>
    <mergeCell ref="M129:O129"/>
    <mergeCell ref="C163:O163"/>
    <mergeCell ref="Q163:U163"/>
    <mergeCell ref="P119:T119"/>
    <mergeCell ref="Q121:S121"/>
    <mergeCell ref="M123:O123"/>
    <mergeCell ref="Q123:S123"/>
    <mergeCell ref="M125:O125"/>
    <mergeCell ref="K160:M160"/>
    <mergeCell ref="O160:U160"/>
    <mergeCell ref="A158:D160"/>
    <mergeCell ref="C105:I105"/>
    <mergeCell ref="M119:O119"/>
    <mergeCell ref="F119:J119"/>
    <mergeCell ref="K107:Q107"/>
    <mergeCell ref="C109:I109"/>
    <mergeCell ref="K109:Q109"/>
    <mergeCell ref="C113:I113"/>
    <mergeCell ref="K113:Q113"/>
    <mergeCell ref="C78:G78"/>
    <mergeCell ref="C80:G80"/>
    <mergeCell ref="C82:G82"/>
    <mergeCell ref="C165:O165"/>
    <mergeCell ref="C95:I95"/>
    <mergeCell ref="K95:Q95"/>
    <mergeCell ref="C101:I101"/>
    <mergeCell ref="K101:Q101"/>
    <mergeCell ref="C103:I103"/>
    <mergeCell ref="K103:Q103"/>
    <mergeCell ref="A1:U1"/>
    <mergeCell ref="M21:U21"/>
    <mergeCell ref="C23:E23"/>
    <mergeCell ref="G13:I13"/>
    <mergeCell ref="Q13:U13"/>
    <mergeCell ref="S5:U5"/>
    <mergeCell ref="M23:U23"/>
    <mergeCell ref="A19:E19"/>
    <mergeCell ref="S7:U7"/>
    <mergeCell ref="I11:M11"/>
    <mergeCell ref="C72:G72"/>
    <mergeCell ref="K72:M72"/>
    <mergeCell ref="O72:U72"/>
    <mergeCell ref="Q3:U3"/>
    <mergeCell ref="C29:G29"/>
    <mergeCell ref="C64:G64"/>
    <mergeCell ref="K64:M64"/>
    <mergeCell ref="O64:U64"/>
    <mergeCell ref="C66:G66"/>
    <mergeCell ref="K66:M66"/>
    <mergeCell ref="O66:U66"/>
    <mergeCell ref="C56:G56"/>
    <mergeCell ref="K56:M56"/>
    <mergeCell ref="O56:U56"/>
    <mergeCell ref="C58:G58"/>
    <mergeCell ref="K58:M58"/>
    <mergeCell ref="O58:U58"/>
    <mergeCell ref="C62:G62"/>
    <mergeCell ref="K62:M62"/>
    <mergeCell ref="O62:U62"/>
    <mergeCell ref="O45:U45"/>
    <mergeCell ref="C47:G47"/>
    <mergeCell ref="O54:U54"/>
    <mergeCell ref="O47:U47"/>
    <mergeCell ref="C49:G49"/>
    <mergeCell ref="K49:M49"/>
    <mergeCell ref="O49:U49"/>
    <mergeCell ref="O51:U51"/>
    <mergeCell ref="K54:M54"/>
    <mergeCell ref="K51:M51"/>
    <mergeCell ref="K31:M31"/>
    <mergeCell ref="O31:U31"/>
    <mergeCell ref="C31:G31"/>
    <mergeCell ref="C37:G37"/>
    <mergeCell ref="C33:G33"/>
    <mergeCell ref="K33:M33"/>
    <mergeCell ref="O33:U33"/>
    <mergeCell ref="K35:M35"/>
    <mergeCell ref="O35:U35"/>
    <mergeCell ref="K37:M37"/>
    <mergeCell ref="I26:I27"/>
    <mergeCell ref="K27:M27"/>
    <mergeCell ref="O27:U27"/>
    <mergeCell ref="K29:M29"/>
    <mergeCell ref="O29:U29"/>
    <mergeCell ref="K26:U26"/>
    <mergeCell ref="C35:G35"/>
    <mergeCell ref="K60:M60"/>
    <mergeCell ref="O60:U60"/>
    <mergeCell ref="K39:M39"/>
    <mergeCell ref="O39:U39"/>
    <mergeCell ref="O37:U37"/>
    <mergeCell ref="K41:M41"/>
    <mergeCell ref="O41:U41"/>
    <mergeCell ref="K43:M43"/>
    <mergeCell ref="O43:U43"/>
    <mergeCell ref="C26:G27"/>
    <mergeCell ref="C97:I97"/>
    <mergeCell ref="K97:Q97"/>
    <mergeCell ref="C99:I99"/>
    <mergeCell ref="K99:Q99"/>
    <mergeCell ref="C43:G43"/>
    <mergeCell ref="C45:G45"/>
    <mergeCell ref="O68:U68"/>
    <mergeCell ref="O70:U70"/>
    <mergeCell ref="S92:U92"/>
    <mergeCell ref="G127:I127"/>
    <mergeCell ref="Q129:S129"/>
    <mergeCell ref="Q135:S135"/>
    <mergeCell ref="M135:O135"/>
    <mergeCell ref="M133:O133"/>
    <mergeCell ref="M131:O131"/>
    <mergeCell ref="C133:E133"/>
    <mergeCell ref="G131:I131"/>
    <mergeCell ref="C121:E121"/>
    <mergeCell ref="G121:I121"/>
    <mergeCell ref="C123:E123"/>
    <mergeCell ref="G123:I123"/>
    <mergeCell ref="G133:I133"/>
    <mergeCell ref="C125:E125"/>
    <mergeCell ref="G125:I125"/>
    <mergeCell ref="C127:E127"/>
    <mergeCell ref="C137:E137"/>
    <mergeCell ref="G137:I137"/>
    <mergeCell ref="M137:O137"/>
    <mergeCell ref="Q137:S137"/>
    <mergeCell ref="C135:E135"/>
    <mergeCell ref="A29:B29"/>
    <mergeCell ref="A54:B54"/>
    <mergeCell ref="C54:G54"/>
    <mergeCell ref="C51:G51"/>
    <mergeCell ref="C60:G60"/>
    <mergeCell ref="C129:E129"/>
    <mergeCell ref="C131:E131"/>
    <mergeCell ref="G135:I135"/>
    <mergeCell ref="G129:I129"/>
    <mergeCell ref="K47:M47"/>
    <mergeCell ref="A51:B51"/>
    <mergeCell ref="C39:G39"/>
    <mergeCell ref="C41:G41"/>
    <mergeCell ref="K45:M45"/>
    <mergeCell ref="C70:G70"/>
    <mergeCell ref="K70:M70"/>
    <mergeCell ref="C68:G68"/>
    <mergeCell ref="K68:M68"/>
    <mergeCell ref="A118:A119"/>
    <mergeCell ref="K74:M74"/>
    <mergeCell ref="O74:U74"/>
    <mergeCell ref="C76:G76"/>
    <mergeCell ref="K76:M76"/>
    <mergeCell ref="O76:U76"/>
    <mergeCell ref="C118:K118"/>
    <mergeCell ref="M118:U118"/>
    <mergeCell ref="C119:E119"/>
    <mergeCell ref="C74:G74"/>
    <mergeCell ref="M152:O152"/>
    <mergeCell ref="Q152:U152"/>
    <mergeCell ref="E146:K146"/>
    <mergeCell ref="M146:O146"/>
    <mergeCell ref="Q146:U146"/>
    <mergeCell ref="E148:K148"/>
    <mergeCell ref="M148:O148"/>
    <mergeCell ref="Q148:U148"/>
    <mergeCell ref="E144:K144"/>
    <mergeCell ref="Q144:U144"/>
    <mergeCell ref="M144:O144"/>
    <mergeCell ref="E154:K154"/>
    <mergeCell ref="M154:O154"/>
    <mergeCell ref="Q154:U154"/>
    <mergeCell ref="E150:K150"/>
    <mergeCell ref="M150:O150"/>
    <mergeCell ref="Q150:U150"/>
    <mergeCell ref="E152:K152"/>
    <mergeCell ref="C173:O173"/>
    <mergeCell ref="Q165:U165"/>
    <mergeCell ref="Q167:U167"/>
    <mergeCell ref="Q169:U169"/>
    <mergeCell ref="Q171:U171"/>
    <mergeCell ref="Q173:U173"/>
    <mergeCell ref="C167:O167"/>
    <mergeCell ref="C169:O169"/>
    <mergeCell ref="C171:O171"/>
    <mergeCell ref="O191:Q191"/>
    <mergeCell ref="S191:U191"/>
    <mergeCell ref="O183:Q183"/>
    <mergeCell ref="S185:U185"/>
    <mergeCell ref="O185:Q185"/>
    <mergeCell ref="S183:U183"/>
    <mergeCell ref="O141:U141"/>
    <mergeCell ref="S200:U200"/>
    <mergeCell ref="S193:U193"/>
    <mergeCell ref="S196:U196"/>
    <mergeCell ref="O188:U188"/>
    <mergeCell ref="S189:U189"/>
    <mergeCell ref="O189:Q189"/>
    <mergeCell ref="O180:U180"/>
    <mergeCell ref="O181:Q181"/>
    <mergeCell ref="S181:U181"/>
  </mergeCells>
  <dataValidations count="50">
    <dataValidation type="textLength" allowBlank="1" showErrorMessage="1" errorTitle="Matični broj" error="Matični broj unosite na osam znamenaka, s vodećim nulama, primjerice: 01234567" sqref="S5:U5">
      <formula1>8</formula1>
      <formula2>8</formula2>
    </dataValidation>
    <dataValidation type="list" allowBlank="1" showErrorMessage="1" errorTitle="Razdoblje obrade" error="Označite razdoblje obrade s liste, razdoblje označava GGGG-MM gdje je GGGG godina, a MM zadnji mjesec tromjesečja za koje se obrazac popunjava" sqref="G7">
      <formula1>"2004-03,2004-06,2004-09,2004-12,2005-03,2005-06,2005-09,2005-12,2006-03,2006-06,2006-09,2006-12,2007-03,2007-06,2007-09,2007-12"</formula1>
    </dataValidation>
    <dataValidation type="list" allowBlank="1" showInputMessage="1" showErrorMessage="1" errorTitle="Oznaka strukture vlasništva" error="Oznaka strukture vlasništva može biti: 10, 20, 21, 22 ili 23." sqref="G19">
      <formula1>"10,20,21,22,23"</formula1>
    </dataValidation>
    <dataValidation type="list" allowBlank="1" showErrorMessage="1" errorTitle="Oznaka konsolidacije" error="Ako je izvješće konsolidirano upišite DA, ako nije upišite NE" sqref="G5">
      <formula1>"DA,NE"</formula1>
    </dataValidation>
    <dataValidation type="whole" allowBlank="1" showInputMessage="1" showErrorMessage="1" errorTitle="Poštanski broj" error="Upišite poštanski broj u rangu 10000 do 60000 koji se primjenjuje u Hrvatskoj" sqref="G11">
      <formula1>10000</formula1>
      <formula2>60000</formula2>
    </dataValidation>
    <dataValidation type="textLength" allowBlank="1" showErrorMessage="1" errorTitle="Neispravna Šifra djelatnosti" error="Šifra djelatnosti upisuje se obavezno na 5 znamenaka" sqref="E21">
      <formula1>5</formula1>
      <formula2>5</formula2>
    </dataValidation>
    <dataValidation type="textLength" allowBlank="1" showInputMessage="1" showErrorMessage="1" errorTitle="Neispravan žiro račun" error="Žiro račun unesite u formatu:&#10;XXXXXXX-YYZZZZZZZZ, bez razmaka ili drugih posebnih znakova." sqref="C23:E23">
      <formula1>18</formula1>
      <formula2>18</formula2>
    </dataValidation>
    <dataValidation type="textLength" allowBlank="1" showInputMessage="1" showErrorMessage="1" errorTitle="Neispravan broj" error="Broj telefona ili telefaxa upisuje se kao broj bez posebnih znakova &quot;/&quot;,  &quot;-&quot; ili razmaka između brojeva s obaveznim pozivnim brojem, npr.: 01/6127-087 upisujete na način: 016127087, ne odvajajte znamenke ni na koji način." sqref="G13:I13 Q13:U13">
      <formula1>9</formula1>
      <formula2>10</formula2>
    </dataValidation>
    <dataValidation type="date" allowBlank="1" showErrorMessage="1" errorTitle="Nedozvoljen unos" error="U polje se upisuje datum osnivanja društva kao D.D.a, datum upisujte u formatu: DD.MM.GGGG" sqref="U15">
      <formula1>1</formula1>
      <formula2>43831</formula2>
    </dataValidation>
    <dataValidation type="date" allowBlank="1" showErrorMessage="1" errorTitle="Neispravan datum rođenja" error="Datum rođenja izvan razumnih granica ili ga program ne prepoznaje kao datum, datum upisujte na način: DD.MM.GGGG bez točke nakon godine." sqref="I29 I31 I33 I35 I37 I39 I41 I43 I45 I47 I49 I51 I54 I56 I58 I60 I62 I64 I66 I68 I70 I72 I74 I76 I78 I80 I82 I84">
      <formula1>1</formula1>
      <formula2>32874</formula2>
    </dataValidation>
    <dataValidation type="whole" allowBlank="1" showInputMessage="1" showErrorMessage="1" errorTitle="Neispravan broj podružnica" error="Broj podružnica društva izvan dozvoljenih granica, potrebno je upisati stvaran broj podružnica društva koje funkcioniraju kao izdvojene cjeline (od 0 do 5000)" sqref="U17">
      <formula1>0</formula1>
      <formula2>5000</formula2>
    </dataValidation>
    <dataValidation type="whole" allowBlank="1" showErrorMessage="1" errorTitle="Neispravan broj zaposlenih" error="Broj zaposlenih mora biti cjelobrojna vrijednost veća ili jednaka nuli do maksimalno 100.000" sqref="U19">
      <formula1>0</formula1>
      <formula2>100000</formula2>
    </dataValidation>
    <dataValidation type="whole" operator="greaterThan" allowBlank="1" showErrorMessage="1" errorTitle="Neispravan broj dioničara" error="Broj dioničara mora biti brojevna vrijednost" sqref="U90">
      <formula1>0</formula1>
    </dataValidation>
    <dataValidation type="decimal" allowBlank="1" showErrorMessage="1" errorTitle="Neispravan postotak dionica" error="Suma svih postotaka dionica u vlasništvu mora biti manja ili jednaka 100" sqref="U95">
      <formula1>0</formula1>
      <formula2>100.01</formula2>
    </dataValidation>
    <dataValidation type="decimal" allowBlank="1" showErrorMessage="1" errorTitle="Neispravan postotak dionica" error="Suma svih postotaka dionica u vlasništvu mora biti manja ili jednaka 100, a kod 2. dioničara 50%" sqref="U97">
      <formula1>0</formula1>
      <formula2>50.01</formula2>
    </dataValidation>
    <dataValidation type="decimal" allowBlank="1" showErrorMessage="1" errorTitle="Neispravan postotak dionica" error="Suma svih postotaka dionica u vlasništvu mora biti manja ili jednaka 100, a kod 3. dioničara 33,4%" sqref="U99">
      <formula1>0</formula1>
      <formula2>33.34</formula2>
    </dataValidation>
    <dataValidation type="decimal" allowBlank="1" showErrorMessage="1" errorTitle="Neispravan postotak dionica" error="Suma svih postotaka dionica u vlasništvu mora biti manja ili jednaka 100, a kod 4. dioničara 25%" sqref="U101">
      <formula1>0</formula1>
      <formula2>25.01</formula2>
    </dataValidation>
    <dataValidation type="decimal" allowBlank="1" showErrorMessage="1" errorTitle="Neispravan postotak dionica" error="Suma svih postotaka dionica u vlasništvu mora biti manja ili jednaka 100, a kod 5. dioničara 20%" sqref="U103">
      <formula1>0</formula1>
      <formula2>20.01</formula2>
    </dataValidation>
    <dataValidation type="textLength" allowBlank="1" showErrorMessage="1" errorTitle="Krivi unos" error="Matični broj sudskog registra može imati minimalno 5, maksimalno 10 znakova" sqref="S7:U7">
      <formula1>4</formula1>
      <formula2>10</formula2>
    </dataValidation>
    <dataValidation type="textLength" allowBlank="1" showErrorMessage="1" errorTitle="Krivi upis" error="Tvrtka (skraćena tvrtka) mora imati više od 5 manje od 150 slovnih znakova" sqref="E9:U9">
      <formula1>5</formula1>
      <formula2>150</formula2>
    </dataValidation>
    <dataValidation type="textLength" allowBlank="1" showErrorMessage="1" errorTitle="Krivi unos" error="Sjedište (mjesto) mora imati najmanje 2 najviše 50 slovnih znakova" sqref="I11:M11">
      <formula1>2</formula1>
      <formula2>50</formula2>
    </dataValidation>
    <dataValidation type="textLength" allowBlank="1" showErrorMessage="1" errorTitle="Krivi unos" error="Internet adresa ili e-mail adresa moraju imati više od 6, a maksimalno do 100 slovnih mjesta" sqref="G15:N15 G17:N17">
      <formula1>6</formula1>
      <formula2>100</formula2>
    </dataValidation>
    <dataValidation type="textLength" allowBlank="1" showErrorMessage="1" errorTitle="Krivi unos" error="Opis djelatnosti sumarno mora sadržavati najmanje 6, a najviše 150 slovnih znakova." sqref="M21:U21">
      <formula1>6</formula1>
      <formula2>150</formula2>
    </dataValidation>
    <dataValidation type="textLength" allowBlank="1" showErrorMessage="1" errorTitle="Krivi unos" error="Naziv institucije u kojoj je otvoren žiro račun mora sadržavati najmanje 3, a najviše 100 slovnih znakova." sqref="M23:U23">
      <formula1>3</formula1>
      <formula2>100</formula2>
    </dataValidation>
    <dataValidation type="textLength" allowBlank="1" showErrorMessage="1" errorTitle="Nedozvoljen unos" error="Ime i prezime predsjednika, članova Uprave i Nadzornog odbora te prokuriste moraju imati najmanje 5 najviše 50 slovnih znakova" sqref="C29:G29 C31:G31 C33:G33 C35:G35 C37:G37 C39:G39 C41:G41 C43:G43 C45:G45 C47:G47 C49:G49 C51:G51 C54:G54 C56:G56 C58:G58 C60:G60 C62:G62 C64:G64 C66:G66 C68:G68 C70:G70 C72:G72 C74:G74 C76:G76 C78:G78 C80:G80 C82:G82 C84:G84">
      <formula1>5</formula1>
      <formula2>50</formula2>
    </dataValidation>
    <dataValidation type="textLength" allowBlank="1" showErrorMessage="1" errorTitle="Krivi unos" error="Mjesto mora imati najmanje 2 a najviše 50 slovnih znakova" sqref="K84:M84 K31:M31 K33:M33 K35:M35 K37:M37 K39:M39 K41:M41 K43:M43 K45:M45 K47:M47 K49:M49 K51:M51 K54:M54 K56:M56 K58:M58 K60:M60 K62:M62 K64:M64 K66:M66 K68:M68 K70:M70 K72:M72 K74:M74 K76:M76 K78:M78 K80:M80 K82:M82 K160:M160 K29:M29 M148:O148 M150:O150 M152:O152 M154:O154 M146:O146 M156:O156">
      <formula1>2</formula1>
      <formula2>50</formula2>
    </dataValidation>
    <dataValidation type="textLength" allowBlank="1" showErrorMessage="1" errorTitle="Krivi unos" error="Ime i prezime / tvrtka moraju sadržavat najmanje 3, a najviše 64 slovna mjesta" sqref="C95:I95 C97:I97 C99:I99 C101:I101 C111:I111 C103:I103 C105 C107:I107 C109:I109 C113:I113">
      <formula1>3</formula1>
      <formula2>64</formula2>
    </dataValidation>
    <dataValidation type="textLength" allowBlank="1" showErrorMessage="1" errorTitle="Krivi unos" error="Adresa (ulica i kućni broj) moraju imati najmanje 5, a najviše 50 slovnih znakova (u slučaju jako dugih naziva ulica skratite naziv ulice)" sqref="O11:U11 O84:U84 O31:U31 O33:U33 O35:U35 O37:U37 O39:U39 O41:U41 O43:U43 O45:U45 O47:U47 O49:U49 O51:U51 O54:U54 O56:U56 O58:U58 O60:U60 O62:U62 O64:U64 O66:U66 O68:U68 O70:U70 O72:U72 O74:U74 O76:U76 O78:U78 O80:U80 O82:U82 O29:U29 O160:U160 Q154:U154 Q148:U148 Q150:U150 Q152:U152 Q146:U146 Q156:U156">
      <formula1>5</formula1>
      <formula2>50</formula2>
    </dataValidation>
    <dataValidation type="textLength" allowBlank="1" showErrorMessage="1" errorTitle="Krivi unos" error="Adresa (mjesto, ulica i kućni broj) moraju imati najmanje 5, a najviše 80 slovnih znakova (u slučaju jako dugih naziva ulica skratite naziv ulice)" sqref="K95:Q95 K97:Q97 K99:Q99 K101:Q101 K111:Q111 K103:Q103 K105:Q105 K107:Q107 K109:Q109 K113:Q113">
      <formula1>5</formula1>
      <formula2>80</formula2>
    </dataValidation>
    <dataValidation type="textLength" allowBlank="1" showErrorMessage="1" errorTitle="Krivi unos" error="Oznaka emisije (ako postoji ta emisija dionica) mora sadržavati najmanje jedno a najviše deset slovnih znakova." sqref="C121:E121 C123:E123 C125:E125 C127:E127 C129:E129 C131:E131 C133:E133 C135:E135 C137:E137 M121:O121 M123:O123 M125:O125 M127:O127 M129:O129 M131:O131 M133:O133 M135:O135 M137:O137">
      <formula1>1</formula1>
      <formula2>10</formula2>
    </dataValidation>
    <dataValidation type="decimal" allowBlank="1" showErrorMessage="1" errorTitle="Nedozvoljen unos" error="Nominalna vrijednost svake emisije dionica mora biti brojevna vrijednost, veća od 10." sqref="G121:I121 G123:I123 G125:I125 G127:I127 G129:I129 G131:I131 G133:I133 G135:I135 G137:I137 Q121:S121 Q123:S123 Q125:S125 Q127:S127 Q129:S129 Q131:S131 Q133:S133 Q135:S135 Q137:S137">
      <formula1>10</formula1>
      <formula2>10000000</formula2>
    </dataValidation>
    <dataValidation type="whole" allowBlank="1" showErrorMessage="1" errorTitle="Nedozvoljen unos" error="Broj dionica neke emisije mora biti cjelobrojna vrijednost veća od 1" sqref="U121 U123 U125 U127 U129 U131 U133 U135 U137">
      <formula1>1</formula1>
      <formula2>100000000</formula2>
    </dataValidation>
    <dataValidation type="textLength" allowBlank="1" showErrorMessage="1" errorTitle="Nedozvoljen unos" error="Međunarodni identifikacijski broj (ISIN) dionca mora imati 12 slovnih znakova." sqref="O139:U139 O141:U141">
      <formula1>12</formula1>
      <formula2>12</formula2>
    </dataValidation>
    <dataValidation type="textLength" allowBlank="1" showErrorMessage="1" errorTitle="Nedozvoljen unos" error="Naziv tvrtke konsolidacije mora imati najmanje 3 a najviše 100 slovnih znakova." sqref="E154:K154 E146:K146 E148:K148 E150:K150 E152:K152 E156:K156">
      <formula1>3</formula1>
      <formula2>100</formula2>
    </dataValidation>
    <dataValidation type="textLength" allowBlank="1" showErrorMessage="1" errorTitle="Nedozvoljen unos" error="Naziv tvrtke koja je revidirala izviješće mora imati najmanje 3 a najviše 100 slovnih znakova." sqref="K158:U158">
      <formula1>3</formula1>
      <formula2>100</formula2>
    </dataValidation>
    <dataValidation type="textLength" allowBlank="1" showErrorMessage="1" errorTitle="Nedozvoljen unos" error="Nazivburze ili uređenog javnog tržišta mora imati najmanje 3 a najviše 150 slovnih znakova." sqref="C165:O165 C167:O167 C169:O169 C171:O171 C173:O173">
      <formula1>3</formula1>
      <formula2>150</formula2>
    </dataValidation>
    <dataValidation type="textLength" allowBlank="1" showErrorMessage="1" errorTitle="Krivi unos" error="Naziv kotacije (ako ona postoji) može imati do najviše 20 slovnih znakova" sqref="Q165:U165 Q167:U167 Q169:U169 Q171:U171 Q173:U173">
      <formula1>1</formula1>
      <formula2>20</formula2>
    </dataValidation>
    <dataValidation type="decimal" operator="notEqual" allowBlank="1" showInputMessage="1" showErrorMessage="1" errorTitle="Nedozvoljen unos" error="Zarada po dionici može biti nula ili veća od nule ako postoji." sqref="S191:U191 G191:I191 O191:Q191 K191:M191">
      <formula1>9999999999.99</formula1>
    </dataValidation>
    <dataValidation type="whole" operator="greaterThanOrEqual" allowBlank="1" showInputMessage="1" showErrorMessage="1" errorTitle="Krivi unos" error="Tržišna kapitalizacija, ako postoji, mora biti veća od nule." sqref="S193:U193">
      <formula1>0</formula1>
    </dataValidation>
    <dataValidation type="decimal" allowBlank="1" showErrorMessage="1" errorTitle="Nedozvoljen unos" error="Isplaćena dividenda unosi se kao postotak nominalne vrijednosti dionice, ne kao iznos, nije dozvoljen unos veći od 200%" sqref="K198:M198 K200:M200 O198:Q198 O200:Q200 S198:U198 S200:U200">
      <formula1>0</formula1>
      <formula2>200</formula2>
    </dataValidation>
    <dataValidation type="decimal" allowBlank="1" showErrorMessage="1" errorTitle="Neispravan postotak dionica" error="Suma svih postotaka dionica u vlasništvu mora biti manja ili jednaka 19%" sqref="U105">
      <formula1>0</formula1>
      <formula2>19</formula2>
    </dataValidation>
    <dataValidation type="decimal" allowBlank="1" showErrorMessage="1" errorTitle="Neispravan postotak dionica" error="Suma svih postotaka dionica u vlasništvu mora biti manja ili jednaka 14,3%" sqref="U107">
      <formula1>0</formula1>
      <formula2>14.3</formula2>
    </dataValidation>
    <dataValidation type="decimal" allowBlank="1" showErrorMessage="1" errorTitle="Neispravan postotak dionica" error="Suma svih postotaka dionica u vlasništvu mora biti manja ili jednaka 12,5%" sqref="U109">
      <formula1>0</formula1>
      <formula2>12.5</formula2>
    </dataValidation>
    <dataValidation type="decimal" allowBlank="1" showErrorMessage="1" errorTitle="Neispravan postotak dionica" error="Suma svih postotaka dionica u vlasništvu mora biti manja ili jednaka 11,1%" sqref="U111">
      <formula1>0</formula1>
      <formula2>11.1</formula2>
    </dataValidation>
    <dataValidation type="decimal" allowBlank="1" showErrorMessage="1" errorTitle="Neispravan postotak dionica" error="Suma svih postotaka dionica u vlasništvu mora biti manja ili jednaka 10%" sqref="U113 U115">
      <formula1>0</formula1>
      <formula2>10.01</formula2>
    </dataValidation>
    <dataValidation type="textLength" allowBlank="1" showErrorMessage="1" errorTitle="Matični broj" error="Matični broj unosite na najmanje 6 a najviše 12 znamenaka (ako subjekt konsolidacije nije u zemlji) ili na 8 znamenaka, s vodećim nulama, primjerice: 01234567 ako je subjekt konsolidacije u zemlji" sqref="C154 C146 C148 C150 C152 C156">
      <formula1>6</formula1>
      <formula2>12</formula2>
    </dataValidation>
    <dataValidation type="whole" operator="greaterThanOrEqual" allowBlank="1" showErrorMessage="1" errorTitle="Krivi unos" error="Ukupan iznos temeljnog kapitala unosi se kao cjelobrojna vrijednost veća ili jednaka nuli" sqref="G115:I115">
      <formula1>0</formula1>
    </dataValidation>
    <dataValidation type="whole" operator="greaterThan" allowBlank="1" showErrorMessage="1" errorTitle="Nedozvoljen unos" error="Broj dionica u vlasništvu može biti samo cjelobrojna vrijednost veća od nule" sqref="S95 S97 S99 S101 S113 S103 S105 S107 S109 S111 S115">
      <formula1>0</formula1>
    </dataValidation>
    <dataValidation type="whole" allowBlank="1" showErrorMessage="1" errorTitle="Nedozvoljen unos" error="Broj dionica neke emisije mora biti cjelobrojna vrijednost veća od 1" sqref="K121 K123 K125 K127 K129 K131 K133 K135 K137">
      <formula1>1</formula1>
      <formula2>100000000</formula2>
    </dataValidation>
    <dataValidation type="decimal" operator="greaterThan" allowBlank="1" showErrorMessage="1" errorTitle="Krivi unos" error="Cijene dionica (ako s njima trguje) moraju biti veće od 1 kn." sqref="S185:U185 K183:M183 G185:I185 G183:I183 O183:Q183 O185:Q185 S183:U183 K185:M185">
      <formula1>1</formula1>
    </dataValidation>
  </dataValidations>
  <printOptions horizontalCentered="1"/>
  <pageMargins left="0.35433070866141736" right="0.35433070866141736" top="0.5905511811023623" bottom="0.984251968503937" header="0.3937007874015748" footer="0.7874015748031497"/>
  <pageSetup fitToHeight="0" horizontalDpi="600" verticalDpi="600" orientation="portrait" paperSize="9" scale="80" r:id="rId3"/>
  <headerFooter alignWithMargins="0">
    <oddFooter>&amp;RStranica &amp;P</oddFooter>
  </headerFooter>
  <rowBreaks count="2" manualBreakCount="2">
    <brk id="84" max="255" man="1"/>
    <brk id="174" max="255" man="1"/>
  </rowBreaks>
  <legacyDrawing r:id="rId2"/>
</worksheet>
</file>

<file path=xl/worksheets/sheet5.xml><?xml version="1.0" encoding="utf-8"?>
<worksheet xmlns="http://schemas.openxmlformats.org/spreadsheetml/2006/main" xmlns:r="http://schemas.openxmlformats.org/officeDocument/2006/relationships">
  <dimension ref="A1:J141"/>
  <sheetViews>
    <sheetView showGridLines="0" showRowColHeaders="0" workbookViewId="0" topLeftCell="A1">
      <selection activeCell="A61" sqref="A61:E61"/>
    </sheetView>
  </sheetViews>
  <sheetFormatPr defaultColWidth="9.140625" defaultRowHeight="12.75" zeroHeight="1"/>
  <cols>
    <col min="1" max="1" width="2.57421875" style="0" customWidth="1"/>
    <col min="5" max="5" width="33.7109375" style="0" customWidth="1"/>
    <col min="6" max="6" width="5.140625" style="0" customWidth="1"/>
    <col min="7" max="10" width="14.7109375" style="0" customWidth="1"/>
    <col min="11" max="11" width="0.5625" style="0" customWidth="1"/>
    <col min="12" max="12" width="0" style="0" hidden="1" customWidth="1"/>
    <col min="13" max="16384" width="9.140625" style="0" hidden="1" customWidth="1"/>
  </cols>
  <sheetData>
    <row r="1" spans="1:10" s="68" customFormat="1" ht="15.75" customHeight="1">
      <c r="A1" s="96"/>
      <c r="B1" s="97"/>
      <c r="C1" s="97" t="s">
        <v>538</v>
      </c>
      <c r="D1" s="98" t="str">
        <f>IF(LEN(Tablica_A!$E$9)&gt;3,Tablica_A!$E$9,"Nije upisano")</f>
        <v>INGRA d.d.</v>
      </c>
      <c r="E1" s="98"/>
      <c r="F1" s="98"/>
      <c r="G1" s="99"/>
      <c r="H1" s="99"/>
      <c r="I1" s="99"/>
      <c r="J1" s="100"/>
    </row>
    <row r="2" spans="1:10" s="55" customFormat="1" ht="3" customHeight="1">
      <c r="A2" s="101"/>
      <c r="B2" s="73"/>
      <c r="C2" s="73"/>
      <c r="D2" s="73"/>
      <c r="E2" s="73"/>
      <c r="F2" s="73"/>
      <c r="G2" s="73"/>
      <c r="H2" s="73"/>
      <c r="I2" s="73"/>
      <c r="J2" s="102"/>
    </row>
    <row r="3" spans="1:10" s="68" customFormat="1" ht="15.75" customHeight="1">
      <c r="A3" s="103"/>
      <c r="B3" s="104"/>
      <c r="C3" s="104" t="s">
        <v>643</v>
      </c>
      <c r="D3" s="105" t="str">
        <f>IF(LEN(Tablica_A!$S$5)&gt;3,Tablica_A!$S$5,"Nije upisano")</f>
        <v>03277267</v>
      </c>
      <c r="E3" s="105"/>
      <c r="F3" s="105"/>
      <c r="G3" s="106"/>
      <c r="H3" s="104"/>
      <c r="I3" s="104" t="s">
        <v>644</v>
      </c>
      <c r="J3" s="107" t="str">
        <f>IF(LEN(Tablica_A!$G$7)&gt;3,Tablica_A!$G$7,"Nije upisano")</f>
        <v>2007-06</v>
      </c>
    </row>
    <row r="4" ht="9.75" customHeight="1"/>
    <row r="5" spans="1:10" s="55" customFormat="1" ht="34.5" customHeight="1">
      <c r="A5" s="56" t="s">
        <v>433</v>
      </c>
      <c r="I5" s="273" t="s">
        <v>430</v>
      </c>
      <c r="J5" s="374"/>
    </row>
    <row r="6" spans="1:10" s="23" customFormat="1" ht="15" customHeight="1">
      <c r="A6" s="131"/>
      <c r="I6" s="375" t="s">
        <v>690</v>
      </c>
      <c r="J6" s="375"/>
    </row>
    <row r="7" spans="1:10" s="135" customFormat="1" ht="19.5" customHeight="1">
      <c r="A7" s="348" t="s">
        <v>691</v>
      </c>
      <c r="B7" s="348"/>
      <c r="C7" s="348"/>
      <c r="D7" s="348"/>
      <c r="E7" s="348"/>
      <c r="F7" s="132" t="s">
        <v>692</v>
      </c>
      <c r="G7" s="370" t="s">
        <v>693</v>
      </c>
      <c r="H7" s="365"/>
      <c r="I7" s="365" t="s">
        <v>694</v>
      </c>
      <c r="J7" s="366"/>
    </row>
    <row r="8" spans="1:10" s="137" customFormat="1" ht="19.5" customHeight="1">
      <c r="A8" s="396" t="s">
        <v>434</v>
      </c>
      <c r="B8" s="397"/>
      <c r="C8" s="397"/>
      <c r="D8" s="397"/>
      <c r="E8" s="397"/>
      <c r="F8" s="397"/>
      <c r="G8" s="397"/>
      <c r="H8" s="397"/>
      <c r="I8" s="397"/>
      <c r="J8" s="398"/>
    </row>
    <row r="9" spans="1:10" s="137" customFormat="1" ht="19.5" customHeight="1">
      <c r="A9" s="139" t="s">
        <v>435</v>
      </c>
      <c r="B9" s="140"/>
      <c r="C9" s="141"/>
      <c r="D9" s="141"/>
      <c r="E9" s="142"/>
      <c r="F9" s="136">
        <v>1</v>
      </c>
      <c r="G9" s="371"/>
      <c r="H9" s="358"/>
      <c r="I9" s="358"/>
      <c r="J9" s="359"/>
    </row>
    <row r="10" spans="1:10" s="137" customFormat="1" ht="19.5" customHeight="1">
      <c r="A10" s="139" t="s">
        <v>436</v>
      </c>
      <c r="B10" s="140"/>
      <c r="C10" s="141"/>
      <c r="D10" s="141"/>
      <c r="E10" s="142"/>
      <c r="F10" s="136">
        <v>2</v>
      </c>
      <c r="G10" s="352">
        <f>SUM(G11:H14)</f>
        <v>407489</v>
      </c>
      <c r="H10" s="353"/>
      <c r="I10" s="353">
        <f>SUM(I11:J14)</f>
        <v>410878</v>
      </c>
      <c r="J10" s="356"/>
    </row>
    <row r="11" spans="1:10" s="137" customFormat="1" ht="19.5" customHeight="1">
      <c r="A11" s="138"/>
      <c r="B11" s="211" t="s">
        <v>437</v>
      </c>
      <c r="C11" s="141"/>
      <c r="D11" s="141"/>
      <c r="E11" s="142"/>
      <c r="F11" s="136">
        <v>3</v>
      </c>
      <c r="G11" s="354">
        <v>14259</v>
      </c>
      <c r="H11" s="355"/>
      <c r="I11" s="354">
        <v>9996</v>
      </c>
      <c r="J11" s="355"/>
    </row>
    <row r="12" spans="1:10" s="137" customFormat="1" ht="19.5" customHeight="1">
      <c r="A12" s="138"/>
      <c r="B12" s="211" t="s">
        <v>438</v>
      </c>
      <c r="C12" s="208"/>
      <c r="D12" s="208"/>
      <c r="E12" s="209"/>
      <c r="F12" s="136">
        <v>4</v>
      </c>
      <c r="G12" s="354">
        <v>186997</v>
      </c>
      <c r="H12" s="355"/>
      <c r="I12" s="354">
        <v>187101</v>
      </c>
      <c r="J12" s="355"/>
    </row>
    <row r="13" spans="1:10" s="137" customFormat="1" ht="19.5" customHeight="1">
      <c r="A13" s="138"/>
      <c r="B13" s="210" t="s">
        <v>439</v>
      </c>
      <c r="C13" s="141"/>
      <c r="D13" s="141"/>
      <c r="E13" s="142"/>
      <c r="F13" s="136">
        <v>5</v>
      </c>
      <c r="G13" s="354">
        <v>206233</v>
      </c>
      <c r="H13" s="355"/>
      <c r="I13" s="354">
        <v>213781</v>
      </c>
      <c r="J13" s="355"/>
    </row>
    <row r="14" spans="1:10" s="137" customFormat="1" ht="19.5" customHeight="1">
      <c r="A14" s="138"/>
      <c r="B14" s="211" t="s">
        <v>440</v>
      </c>
      <c r="C14" s="141"/>
      <c r="D14" s="141"/>
      <c r="E14" s="142"/>
      <c r="F14" s="136">
        <v>6</v>
      </c>
      <c r="G14" s="354"/>
      <c r="H14" s="355"/>
      <c r="I14" s="354"/>
      <c r="J14" s="355"/>
    </row>
    <row r="15" spans="1:10" s="137" customFormat="1" ht="19.5" customHeight="1">
      <c r="A15" s="139" t="s">
        <v>441</v>
      </c>
      <c r="B15" s="140"/>
      <c r="C15" s="141"/>
      <c r="D15" s="141"/>
      <c r="E15" s="142"/>
      <c r="F15" s="136">
        <v>7</v>
      </c>
      <c r="G15" s="352">
        <f>SUM(G16:H20)</f>
        <v>484235</v>
      </c>
      <c r="H15" s="353"/>
      <c r="I15" s="353">
        <f>SUM(I16:J20)</f>
        <v>387976</v>
      </c>
      <c r="J15" s="356"/>
    </row>
    <row r="16" spans="1:10" s="137" customFormat="1" ht="19.5" customHeight="1">
      <c r="A16" s="138"/>
      <c r="B16" s="211" t="s">
        <v>442</v>
      </c>
      <c r="C16" s="141"/>
      <c r="D16" s="141"/>
      <c r="E16" s="142"/>
      <c r="F16" s="136">
        <v>8</v>
      </c>
      <c r="G16" s="354">
        <v>172758</v>
      </c>
      <c r="H16" s="355"/>
      <c r="I16" s="354">
        <v>121835</v>
      </c>
      <c r="J16" s="355"/>
    </row>
    <row r="17" spans="1:10" s="137" customFormat="1" ht="19.5" customHeight="1">
      <c r="A17" s="138"/>
      <c r="B17" s="211" t="s">
        <v>443</v>
      </c>
      <c r="C17" s="141"/>
      <c r="D17" s="141"/>
      <c r="E17" s="142"/>
      <c r="F17" s="136">
        <v>9</v>
      </c>
      <c r="G17" s="354">
        <v>79780</v>
      </c>
      <c r="H17" s="355"/>
      <c r="I17" s="354">
        <v>68880</v>
      </c>
      <c r="J17" s="355"/>
    </row>
    <row r="18" spans="1:10" s="137" customFormat="1" ht="19.5" customHeight="1">
      <c r="A18" s="138"/>
      <c r="B18" s="211" t="s">
        <v>444</v>
      </c>
      <c r="C18" s="141"/>
      <c r="D18" s="141"/>
      <c r="E18" s="142"/>
      <c r="F18" s="136">
        <v>10</v>
      </c>
      <c r="G18" s="354">
        <v>32000</v>
      </c>
      <c r="H18" s="355"/>
      <c r="I18" s="354">
        <v>68439</v>
      </c>
      <c r="J18" s="355"/>
    </row>
    <row r="19" spans="1:10" s="137" customFormat="1" ht="19.5" customHeight="1">
      <c r="A19" s="138"/>
      <c r="B19" s="210" t="s">
        <v>439</v>
      </c>
      <c r="C19" s="141"/>
      <c r="D19" s="141"/>
      <c r="E19" s="142"/>
      <c r="F19" s="136">
        <v>11</v>
      </c>
      <c r="G19" s="354">
        <v>128804</v>
      </c>
      <c r="H19" s="355"/>
      <c r="I19" s="354">
        <v>52241</v>
      </c>
      <c r="J19" s="355"/>
    </row>
    <row r="20" spans="1:10" s="137" customFormat="1" ht="19.5" customHeight="1">
      <c r="A20" s="138"/>
      <c r="B20" s="210" t="s">
        <v>445</v>
      </c>
      <c r="C20" s="141"/>
      <c r="D20" s="141"/>
      <c r="E20" s="142"/>
      <c r="F20" s="136">
        <v>12</v>
      </c>
      <c r="G20" s="354">
        <v>70893</v>
      </c>
      <c r="H20" s="355"/>
      <c r="I20" s="354">
        <v>76581</v>
      </c>
      <c r="J20" s="355"/>
    </row>
    <row r="21" spans="1:10" s="137" customFormat="1" ht="19.5" customHeight="1">
      <c r="A21" s="139" t="s">
        <v>446</v>
      </c>
      <c r="B21" s="140"/>
      <c r="C21" s="141"/>
      <c r="D21" s="141"/>
      <c r="E21" s="142"/>
      <c r="F21" s="136">
        <v>13</v>
      </c>
      <c r="G21" s="358"/>
      <c r="H21" s="359"/>
      <c r="I21" s="358"/>
      <c r="J21" s="359"/>
    </row>
    <row r="22" spans="1:10" s="137" customFormat="1" ht="19.5" customHeight="1">
      <c r="A22" s="139" t="s">
        <v>447</v>
      </c>
      <c r="B22" s="140"/>
      <c r="C22" s="141"/>
      <c r="D22" s="141"/>
      <c r="E22" s="142"/>
      <c r="F22" s="136">
        <v>14</v>
      </c>
      <c r="G22" s="358"/>
      <c r="H22" s="359"/>
      <c r="I22" s="358"/>
      <c r="J22" s="359"/>
    </row>
    <row r="23" spans="1:10" s="137" customFormat="1" ht="19.5" customHeight="1">
      <c r="A23" s="151" t="s">
        <v>448</v>
      </c>
      <c r="B23" s="140"/>
      <c r="C23" s="141"/>
      <c r="D23" s="141"/>
      <c r="E23" s="142"/>
      <c r="F23" s="136">
        <v>15</v>
      </c>
      <c r="G23" s="352">
        <f>G9+G10+G15+G21+G22</f>
        <v>891724</v>
      </c>
      <c r="H23" s="353"/>
      <c r="I23" s="353">
        <f>I9+I10+I15+I21+I22</f>
        <v>798854</v>
      </c>
      <c r="J23" s="356"/>
    </row>
    <row r="24" spans="1:10" s="137" customFormat="1" ht="19.5" customHeight="1">
      <c r="A24" s="399" t="s">
        <v>449</v>
      </c>
      <c r="B24" s="400"/>
      <c r="C24" s="400"/>
      <c r="D24" s="400"/>
      <c r="E24" s="400"/>
      <c r="F24" s="400"/>
      <c r="G24" s="400"/>
      <c r="H24" s="400"/>
      <c r="I24" s="400"/>
      <c r="J24" s="401"/>
    </row>
    <row r="25" spans="1:10" s="137" customFormat="1" ht="19.5" customHeight="1">
      <c r="A25" s="389" t="s">
        <v>450</v>
      </c>
      <c r="B25" s="390"/>
      <c r="C25" s="390"/>
      <c r="D25" s="390"/>
      <c r="E25" s="391"/>
      <c r="F25" s="136">
        <v>16</v>
      </c>
      <c r="G25" s="352">
        <f>SUM(G26:H28)</f>
        <v>204849</v>
      </c>
      <c r="H25" s="353"/>
      <c r="I25" s="353">
        <f>SUM(I26:J28)</f>
        <v>250066</v>
      </c>
      <c r="J25" s="356"/>
    </row>
    <row r="26" spans="1:10" s="137" customFormat="1" ht="19.5" customHeight="1">
      <c r="A26" s="212"/>
      <c r="B26" s="392" t="s">
        <v>695</v>
      </c>
      <c r="C26" s="392"/>
      <c r="D26" s="392"/>
      <c r="E26" s="393"/>
      <c r="F26" s="136">
        <v>17</v>
      </c>
      <c r="G26" s="354">
        <v>60000</v>
      </c>
      <c r="H26" s="355"/>
      <c r="I26" s="354">
        <v>80000</v>
      </c>
      <c r="J26" s="355"/>
    </row>
    <row r="27" spans="1:10" s="137" customFormat="1" ht="19.5" customHeight="1">
      <c r="A27" s="212"/>
      <c r="B27" s="394" t="s">
        <v>696</v>
      </c>
      <c r="C27" s="394"/>
      <c r="D27" s="394"/>
      <c r="E27" s="395"/>
      <c r="F27" s="136">
        <v>18</v>
      </c>
      <c r="G27" s="354">
        <v>106763</v>
      </c>
      <c r="H27" s="372"/>
      <c r="I27" s="354">
        <v>123023</v>
      </c>
      <c r="J27" s="372"/>
    </row>
    <row r="28" spans="1:10" s="137" customFormat="1" ht="19.5" customHeight="1">
      <c r="A28" s="212"/>
      <c r="B28" s="394" t="s">
        <v>451</v>
      </c>
      <c r="C28" s="394"/>
      <c r="D28" s="394"/>
      <c r="E28" s="395"/>
      <c r="F28" s="136">
        <v>19</v>
      </c>
      <c r="G28" s="354">
        <v>38086</v>
      </c>
      <c r="H28" s="372"/>
      <c r="I28" s="354">
        <v>47043</v>
      </c>
      <c r="J28" s="372"/>
    </row>
    <row r="29" spans="1:10" s="137" customFormat="1" ht="19.5" customHeight="1">
      <c r="A29" s="389" t="s">
        <v>452</v>
      </c>
      <c r="B29" s="390"/>
      <c r="C29" s="390"/>
      <c r="D29" s="390"/>
      <c r="E29" s="391"/>
      <c r="F29" s="136">
        <v>20</v>
      </c>
      <c r="G29" s="358">
        <v>325</v>
      </c>
      <c r="H29" s="373"/>
      <c r="I29" s="358">
        <v>332</v>
      </c>
      <c r="J29" s="373"/>
    </row>
    <row r="30" spans="1:10" s="137" customFormat="1" ht="19.5" customHeight="1">
      <c r="A30" s="402" t="s">
        <v>453</v>
      </c>
      <c r="B30" s="403"/>
      <c r="C30" s="403"/>
      <c r="D30" s="403"/>
      <c r="E30" s="404"/>
      <c r="F30" s="136">
        <v>21</v>
      </c>
      <c r="G30" s="358">
        <v>49818</v>
      </c>
      <c r="H30" s="373"/>
      <c r="I30" s="358">
        <v>61780</v>
      </c>
      <c r="J30" s="373"/>
    </row>
    <row r="31" spans="1:10" s="137" customFormat="1" ht="19.5" customHeight="1">
      <c r="A31" s="402" t="s">
        <v>454</v>
      </c>
      <c r="B31" s="403"/>
      <c r="C31" s="403"/>
      <c r="D31" s="403"/>
      <c r="E31" s="404"/>
      <c r="F31" s="136">
        <v>22</v>
      </c>
      <c r="G31" s="358">
        <v>238221</v>
      </c>
      <c r="H31" s="359"/>
      <c r="I31" s="358">
        <v>230660</v>
      </c>
      <c r="J31" s="359"/>
    </row>
    <row r="32" spans="1:10" s="137" customFormat="1" ht="19.5" customHeight="1">
      <c r="A32" s="405" t="s">
        <v>455</v>
      </c>
      <c r="B32" s="406"/>
      <c r="C32" s="406"/>
      <c r="D32" s="406"/>
      <c r="E32" s="407"/>
      <c r="F32" s="136">
        <v>23</v>
      </c>
      <c r="G32" s="352">
        <f>SUM(G33:H35)</f>
        <v>398511</v>
      </c>
      <c r="H32" s="353"/>
      <c r="I32" s="353">
        <f>SUM(I33:J35)</f>
        <v>256016</v>
      </c>
      <c r="J32" s="356"/>
    </row>
    <row r="33" spans="1:10" s="137" customFormat="1" ht="19.5" customHeight="1">
      <c r="A33" s="212"/>
      <c r="B33" s="408" t="s">
        <v>456</v>
      </c>
      <c r="C33" s="408"/>
      <c r="D33" s="408"/>
      <c r="E33" s="409"/>
      <c r="F33" s="136">
        <v>24</v>
      </c>
      <c r="G33" s="354">
        <v>90002</v>
      </c>
      <c r="H33" s="355"/>
      <c r="I33" s="354">
        <v>56382</v>
      </c>
      <c r="J33" s="355"/>
    </row>
    <row r="34" spans="1:10" s="137" customFormat="1" ht="19.5" customHeight="1">
      <c r="A34" s="212"/>
      <c r="B34" s="408" t="s">
        <v>457</v>
      </c>
      <c r="C34" s="408"/>
      <c r="D34" s="408"/>
      <c r="E34" s="409"/>
      <c r="F34" s="136">
        <v>25</v>
      </c>
      <c r="G34" s="354">
        <v>108574</v>
      </c>
      <c r="H34" s="372"/>
      <c r="I34" s="354">
        <v>91473</v>
      </c>
      <c r="J34" s="372"/>
    </row>
    <row r="35" spans="1:10" s="137" customFormat="1" ht="19.5" customHeight="1">
      <c r="A35" s="212"/>
      <c r="B35" s="408" t="s">
        <v>458</v>
      </c>
      <c r="C35" s="408"/>
      <c r="D35" s="408"/>
      <c r="E35" s="409"/>
      <c r="F35" s="136">
        <v>26</v>
      </c>
      <c r="G35" s="354">
        <v>199935</v>
      </c>
      <c r="H35" s="372"/>
      <c r="I35" s="354">
        <v>108161</v>
      </c>
      <c r="J35" s="372"/>
    </row>
    <row r="36" spans="1:10" s="137" customFormat="1" ht="19.5" customHeight="1">
      <c r="A36" s="405" t="s">
        <v>459</v>
      </c>
      <c r="B36" s="406"/>
      <c r="C36" s="406"/>
      <c r="D36" s="406"/>
      <c r="E36" s="407"/>
      <c r="F36" s="136">
        <v>27</v>
      </c>
      <c r="G36" s="358"/>
      <c r="H36" s="373"/>
      <c r="I36" s="358"/>
      <c r="J36" s="373"/>
    </row>
    <row r="37" spans="1:10" s="137" customFormat="1" ht="19.5" customHeight="1">
      <c r="A37" s="213" t="s">
        <v>460</v>
      </c>
      <c r="B37" s="143"/>
      <c r="C37" s="141"/>
      <c r="D37" s="141"/>
      <c r="E37" s="142"/>
      <c r="F37" s="136">
        <v>28</v>
      </c>
      <c r="G37" s="352">
        <f>G25+G29+G30+G31+G32+G36</f>
        <v>891724</v>
      </c>
      <c r="H37" s="353"/>
      <c r="I37" s="353">
        <f>I25+I29+I30+I31+I32+I36</f>
        <v>798854</v>
      </c>
      <c r="J37" s="356"/>
    </row>
    <row r="38" spans="1:10" s="137" customFormat="1" ht="19.5" customHeight="1">
      <c r="A38" s="214" t="s">
        <v>461</v>
      </c>
      <c r="B38" s="208"/>
      <c r="C38" s="208"/>
      <c r="D38" s="208"/>
      <c r="E38" s="209"/>
      <c r="F38" s="136">
        <v>29</v>
      </c>
      <c r="G38" s="371">
        <v>209652</v>
      </c>
      <c r="H38" s="358"/>
      <c r="I38" s="358">
        <v>214937</v>
      </c>
      <c r="J38" s="359"/>
    </row>
    <row r="39" spans="1:6" ht="12.75">
      <c r="A39" s="215" t="s">
        <v>462</v>
      </c>
      <c r="F39" s="23"/>
    </row>
    <row r="40" ht="12.75">
      <c r="A40" s="144" t="s">
        <v>697</v>
      </c>
    </row>
    <row r="41" ht="12.75"/>
    <row r="42" spans="1:10" s="68" customFormat="1" ht="15.75" customHeight="1">
      <c r="A42" s="96"/>
      <c r="B42" s="97"/>
      <c r="C42" s="97" t="s">
        <v>538</v>
      </c>
      <c r="D42" s="98" t="str">
        <f>IF(LEN(Tablica_A!$E$9)&gt;3,Tablica_A!$E$9,"Nije upisano")</f>
        <v>INGRA d.d.</v>
      </c>
      <c r="E42" s="98"/>
      <c r="F42" s="98"/>
      <c r="G42" s="99"/>
      <c r="H42" s="99"/>
      <c r="I42" s="99"/>
      <c r="J42" s="100"/>
    </row>
    <row r="43" spans="1:10" s="55" customFormat="1" ht="3" customHeight="1">
      <c r="A43" s="101"/>
      <c r="B43" s="73"/>
      <c r="C43" s="73"/>
      <c r="D43" s="73"/>
      <c r="E43" s="73"/>
      <c r="F43" s="73"/>
      <c r="G43" s="73"/>
      <c r="H43" s="73"/>
      <c r="I43" s="73"/>
      <c r="J43" s="102"/>
    </row>
    <row r="44" spans="1:10" s="68" customFormat="1" ht="15.75" customHeight="1">
      <c r="A44" s="103"/>
      <c r="B44" s="104"/>
      <c r="C44" s="104" t="s">
        <v>643</v>
      </c>
      <c r="D44" s="105" t="str">
        <f>IF(LEN(Tablica_A!$S$5)&gt;3,Tablica_A!$S$5,"Nije upisano")</f>
        <v>03277267</v>
      </c>
      <c r="E44" s="105"/>
      <c r="F44" s="105"/>
      <c r="G44" s="106"/>
      <c r="H44" s="104"/>
      <c r="I44" s="104" t="s">
        <v>644</v>
      </c>
      <c r="J44" s="107" t="str">
        <f>IF(LEN(Tablica_A!$G$7)&gt;3,Tablica_A!$G$7,"Nije upisano")</f>
        <v>2007-06</v>
      </c>
    </row>
    <row r="45" ht="6" customHeight="1"/>
    <row r="46" spans="1:10" s="55" customFormat="1" ht="34.5" customHeight="1">
      <c r="A46" s="56" t="s">
        <v>463</v>
      </c>
      <c r="I46" s="273" t="s">
        <v>430</v>
      </c>
      <c r="J46" s="374"/>
    </row>
    <row r="47" spans="1:10" ht="15" customHeight="1">
      <c r="A47" s="131"/>
      <c r="I47" s="375" t="s">
        <v>690</v>
      </c>
      <c r="J47" s="375"/>
    </row>
    <row r="48" spans="1:10" s="135" customFormat="1" ht="13.5" customHeight="1">
      <c r="A48" s="381" t="s">
        <v>691</v>
      </c>
      <c r="B48" s="382"/>
      <c r="C48" s="382"/>
      <c r="D48" s="382"/>
      <c r="E48" s="383"/>
      <c r="F48" s="387" t="s">
        <v>692</v>
      </c>
      <c r="G48" s="348" t="s">
        <v>698</v>
      </c>
      <c r="H48" s="348"/>
      <c r="I48" s="348" t="s">
        <v>680</v>
      </c>
      <c r="J48" s="348"/>
    </row>
    <row r="49" spans="1:10" s="135" customFormat="1" ht="13.5" customHeight="1">
      <c r="A49" s="384"/>
      <c r="B49" s="385"/>
      <c r="C49" s="385"/>
      <c r="D49" s="385"/>
      <c r="E49" s="386"/>
      <c r="F49" s="388"/>
      <c r="G49" s="133" t="s">
        <v>699</v>
      </c>
      <c r="H49" s="134" t="s">
        <v>700</v>
      </c>
      <c r="I49" s="133" t="s">
        <v>699</v>
      </c>
      <c r="J49" s="134" t="s">
        <v>700</v>
      </c>
    </row>
    <row r="50" spans="1:10" ht="18.75" customHeight="1">
      <c r="A50" s="410" t="s">
        <v>464</v>
      </c>
      <c r="B50" s="411"/>
      <c r="C50" s="411"/>
      <c r="D50" s="411"/>
      <c r="E50" s="411"/>
      <c r="F50" s="411"/>
      <c r="G50" s="411"/>
      <c r="H50" s="411"/>
      <c r="I50" s="411"/>
      <c r="J50" s="412"/>
    </row>
    <row r="51" spans="1:10" ht="18.75" customHeight="1">
      <c r="A51" s="376" t="s">
        <v>465</v>
      </c>
      <c r="B51" s="377"/>
      <c r="C51" s="377"/>
      <c r="D51" s="377"/>
      <c r="E51" s="378"/>
      <c r="F51" s="146">
        <v>30</v>
      </c>
      <c r="G51" s="147">
        <f>SUM(G52:G54)</f>
        <v>121134</v>
      </c>
      <c r="H51" s="148">
        <f>SUM(H52:H54)</f>
        <v>67987</v>
      </c>
      <c r="I51" s="147">
        <f>SUM(I52:I54)</f>
        <v>310513</v>
      </c>
      <c r="J51" s="148">
        <f>SUM(J52:J54)</f>
        <v>228818</v>
      </c>
    </row>
    <row r="52" spans="1:10" ht="18.75" customHeight="1">
      <c r="A52" s="138"/>
      <c r="B52" s="379" t="s">
        <v>466</v>
      </c>
      <c r="C52" s="379"/>
      <c r="D52" s="379"/>
      <c r="E52" s="380"/>
      <c r="F52" s="146">
        <v>31</v>
      </c>
      <c r="G52" s="149">
        <v>55177</v>
      </c>
      <c r="H52" s="150">
        <v>35060</v>
      </c>
      <c r="I52" s="149">
        <v>236686</v>
      </c>
      <c r="J52" s="150">
        <v>190567</v>
      </c>
    </row>
    <row r="53" spans="1:10" ht="18.75" customHeight="1">
      <c r="A53" s="138"/>
      <c r="B53" s="379" t="s">
        <v>467</v>
      </c>
      <c r="C53" s="379"/>
      <c r="D53" s="379"/>
      <c r="E53" s="380"/>
      <c r="F53" s="146">
        <v>32</v>
      </c>
      <c r="G53" s="149">
        <v>61713</v>
      </c>
      <c r="H53" s="150">
        <v>30688</v>
      </c>
      <c r="I53" s="149">
        <v>68248</v>
      </c>
      <c r="J53" s="150">
        <v>33433</v>
      </c>
    </row>
    <row r="54" spans="1:10" ht="18.75" customHeight="1">
      <c r="A54" s="138"/>
      <c r="B54" s="379" t="s">
        <v>468</v>
      </c>
      <c r="C54" s="379"/>
      <c r="D54" s="379"/>
      <c r="E54" s="380"/>
      <c r="F54" s="146">
        <v>33</v>
      </c>
      <c r="G54" s="149">
        <v>4244</v>
      </c>
      <c r="H54" s="150">
        <v>2239</v>
      </c>
      <c r="I54" s="149">
        <v>5579</v>
      </c>
      <c r="J54" s="150">
        <v>4818</v>
      </c>
    </row>
    <row r="55" spans="1:10" ht="18.75" customHeight="1">
      <c r="A55" s="376" t="s">
        <v>469</v>
      </c>
      <c r="B55" s="377"/>
      <c r="C55" s="377"/>
      <c r="D55" s="377"/>
      <c r="E55" s="378"/>
      <c r="F55" s="146">
        <v>34</v>
      </c>
      <c r="G55" s="147">
        <f>SUM(G56:G57)</f>
        <v>6450</v>
      </c>
      <c r="H55" s="148">
        <f>SUM(H56:H57)</f>
        <v>5183</v>
      </c>
      <c r="I55" s="147">
        <f>SUM(I56:I57)</f>
        <v>34642</v>
      </c>
      <c r="J55" s="148">
        <f>SUM(J56:J57)</f>
        <v>23949</v>
      </c>
    </row>
    <row r="56" spans="1:10" ht="18.75" customHeight="1">
      <c r="A56" s="138"/>
      <c r="B56" s="379" t="s">
        <v>470</v>
      </c>
      <c r="C56" s="379"/>
      <c r="D56" s="379"/>
      <c r="E56" s="380"/>
      <c r="F56" s="146">
        <v>35</v>
      </c>
      <c r="G56" s="149">
        <v>684</v>
      </c>
      <c r="H56" s="150">
        <v>314</v>
      </c>
      <c r="I56" s="149">
        <v>237</v>
      </c>
      <c r="J56" s="150">
        <v>23</v>
      </c>
    </row>
    <row r="57" spans="1:10" ht="18.75" customHeight="1">
      <c r="A57" s="138"/>
      <c r="B57" s="379" t="s">
        <v>471</v>
      </c>
      <c r="C57" s="379"/>
      <c r="D57" s="379"/>
      <c r="E57" s="380"/>
      <c r="F57" s="146">
        <v>36</v>
      </c>
      <c r="G57" s="149">
        <v>5766</v>
      </c>
      <c r="H57" s="150">
        <v>4869</v>
      </c>
      <c r="I57" s="149">
        <v>34405</v>
      </c>
      <c r="J57" s="150">
        <v>23926</v>
      </c>
    </row>
    <row r="58" spans="1:10" ht="18.75" customHeight="1">
      <c r="A58" s="376" t="s">
        <v>472</v>
      </c>
      <c r="B58" s="377"/>
      <c r="C58" s="377"/>
      <c r="D58" s="377"/>
      <c r="E58" s="378"/>
      <c r="F58" s="146">
        <v>37</v>
      </c>
      <c r="G58" s="152"/>
      <c r="H58" s="153"/>
      <c r="I58" s="152"/>
      <c r="J58" s="153"/>
    </row>
    <row r="59" spans="1:10" ht="18.75" customHeight="1">
      <c r="A59" s="376" t="s">
        <v>473</v>
      </c>
      <c r="B59" s="377"/>
      <c r="C59" s="377"/>
      <c r="D59" s="377"/>
      <c r="E59" s="378"/>
      <c r="F59" s="146">
        <v>38</v>
      </c>
      <c r="G59" s="147">
        <f>G51+G55+G58</f>
        <v>127584</v>
      </c>
      <c r="H59" s="148">
        <f>H51+H55+H58</f>
        <v>73170</v>
      </c>
      <c r="I59" s="147">
        <f>I51+I55+I58</f>
        <v>345155</v>
      </c>
      <c r="J59" s="148">
        <f>J51+J55+J58</f>
        <v>252767</v>
      </c>
    </row>
    <row r="60" spans="1:10" ht="18.75" customHeight="1">
      <c r="A60" s="410" t="s">
        <v>474</v>
      </c>
      <c r="B60" s="411"/>
      <c r="C60" s="411"/>
      <c r="D60" s="411"/>
      <c r="E60" s="411"/>
      <c r="F60" s="411"/>
      <c r="G60" s="411"/>
      <c r="H60" s="411"/>
      <c r="I60" s="411"/>
      <c r="J60" s="412"/>
    </row>
    <row r="61" spans="1:10" ht="18.75" customHeight="1">
      <c r="A61" s="376" t="s">
        <v>475</v>
      </c>
      <c r="B61" s="377"/>
      <c r="C61" s="377"/>
      <c r="D61" s="377"/>
      <c r="E61" s="378"/>
      <c r="F61" s="216">
        <v>39</v>
      </c>
      <c r="G61" s="152">
        <v>24215</v>
      </c>
      <c r="H61" s="153">
        <v>20153</v>
      </c>
      <c r="I61" s="152">
        <v>-25992</v>
      </c>
      <c r="J61" s="153">
        <v>-10496</v>
      </c>
    </row>
    <row r="62" spans="1:10" ht="18.75" customHeight="1">
      <c r="A62" s="376" t="s">
        <v>476</v>
      </c>
      <c r="B62" s="377"/>
      <c r="C62" s="377"/>
      <c r="D62" s="377"/>
      <c r="E62" s="378"/>
      <c r="F62" s="216">
        <v>40</v>
      </c>
      <c r="G62" s="147">
        <f>SUM(G63:G67)</f>
        <v>86256</v>
      </c>
      <c r="H62" s="148">
        <f>SUM(H63:H67)</f>
        <v>37403</v>
      </c>
      <c r="I62" s="147">
        <f>SUM(I63:I67)</f>
        <v>309259</v>
      </c>
      <c r="J62" s="148">
        <f>SUM(J63:J67)</f>
        <v>223828</v>
      </c>
    </row>
    <row r="63" spans="1:10" ht="18.75" customHeight="1">
      <c r="A63" s="138"/>
      <c r="B63" s="379" t="s">
        <v>477</v>
      </c>
      <c r="C63" s="379"/>
      <c r="D63" s="379"/>
      <c r="E63" s="380"/>
      <c r="F63" s="216">
        <v>41</v>
      </c>
      <c r="G63" s="149">
        <v>7061</v>
      </c>
      <c r="H63" s="150">
        <v>4361</v>
      </c>
      <c r="I63" s="149">
        <v>146938</v>
      </c>
      <c r="J63" s="150">
        <v>81744</v>
      </c>
    </row>
    <row r="64" spans="1:10" ht="18.75" customHeight="1">
      <c r="A64" s="138"/>
      <c r="B64" s="379" t="s">
        <v>701</v>
      </c>
      <c r="C64" s="379"/>
      <c r="D64" s="379"/>
      <c r="E64" s="380"/>
      <c r="F64" s="216">
        <v>42</v>
      </c>
      <c r="G64" s="149">
        <v>17983</v>
      </c>
      <c r="H64" s="150">
        <v>10902</v>
      </c>
      <c r="I64" s="149">
        <v>27385</v>
      </c>
      <c r="J64" s="150">
        <v>17709</v>
      </c>
    </row>
    <row r="65" spans="1:10" ht="18.75" customHeight="1">
      <c r="A65" s="138"/>
      <c r="B65" s="379" t="s">
        <v>705</v>
      </c>
      <c r="C65" s="379"/>
      <c r="D65" s="379"/>
      <c r="E65" s="380"/>
      <c r="F65" s="216">
        <v>43</v>
      </c>
      <c r="G65" s="149">
        <v>3831</v>
      </c>
      <c r="H65" s="150">
        <v>1931</v>
      </c>
      <c r="I65" s="149">
        <v>1746</v>
      </c>
      <c r="J65" s="150">
        <v>-198</v>
      </c>
    </row>
    <row r="66" spans="1:10" ht="18.75" customHeight="1">
      <c r="A66" s="138"/>
      <c r="B66" s="379" t="s">
        <v>478</v>
      </c>
      <c r="C66" s="379"/>
      <c r="D66" s="379"/>
      <c r="E66" s="380"/>
      <c r="F66" s="216">
        <v>44</v>
      </c>
      <c r="G66" s="149"/>
      <c r="H66" s="150"/>
      <c r="I66" s="149"/>
      <c r="J66" s="150"/>
    </row>
    <row r="67" spans="1:10" ht="18.75" customHeight="1">
      <c r="A67" s="138"/>
      <c r="B67" s="379" t="s">
        <v>479</v>
      </c>
      <c r="C67" s="379"/>
      <c r="D67" s="379"/>
      <c r="E67" s="380"/>
      <c r="F67" s="216">
        <v>45</v>
      </c>
      <c r="G67" s="149">
        <v>57381</v>
      </c>
      <c r="H67" s="150">
        <v>20209</v>
      </c>
      <c r="I67" s="149">
        <v>133190</v>
      </c>
      <c r="J67" s="150">
        <v>124573</v>
      </c>
    </row>
    <row r="68" spans="1:10" ht="18.75" customHeight="1">
      <c r="A68" s="376" t="s">
        <v>480</v>
      </c>
      <c r="B68" s="377"/>
      <c r="C68" s="377"/>
      <c r="D68" s="377"/>
      <c r="E68" s="378"/>
      <c r="F68" s="146">
        <v>46</v>
      </c>
      <c r="G68" s="147">
        <f>SUM(G69:G70)</f>
        <v>4225</v>
      </c>
      <c r="H68" s="148">
        <f>SUM(H69:H70)</f>
        <v>1441</v>
      </c>
      <c r="I68" s="147">
        <f>SUM(I69:I70)</f>
        <v>9255</v>
      </c>
      <c r="J68" s="148">
        <f>SUM(J69:J70)</f>
        <v>9038</v>
      </c>
    </row>
    <row r="69" spans="1:10" ht="18.75" customHeight="1">
      <c r="A69" s="151"/>
      <c r="B69" s="379" t="s">
        <v>481</v>
      </c>
      <c r="C69" s="379"/>
      <c r="D69" s="379"/>
      <c r="E69" s="380"/>
      <c r="F69" s="146">
        <v>47</v>
      </c>
      <c r="G69" s="149">
        <v>1494</v>
      </c>
      <c r="H69" s="150">
        <v>1214</v>
      </c>
      <c r="I69" s="149">
        <v>1042</v>
      </c>
      <c r="J69" s="150">
        <v>922</v>
      </c>
    </row>
    <row r="70" spans="1:10" ht="18.75" customHeight="1">
      <c r="A70" s="151"/>
      <c r="B70" s="379" t="s">
        <v>482</v>
      </c>
      <c r="C70" s="379"/>
      <c r="D70" s="379"/>
      <c r="E70" s="380"/>
      <c r="F70" s="146">
        <v>48</v>
      </c>
      <c r="G70" s="149">
        <v>2731</v>
      </c>
      <c r="H70" s="150">
        <v>227</v>
      </c>
      <c r="I70" s="149">
        <v>8213</v>
      </c>
      <c r="J70" s="150">
        <v>8116</v>
      </c>
    </row>
    <row r="71" spans="1:10" ht="18.75" customHeight="1">
      <c r="A71" s="376" t="s">
        <v>483</v>
      </c>
      <c r="B71" s="377"/>
      <c r="C71" s="377"/>
      <c r="D71" s="377"/>
      <c r="E71" s="378"/>
      <c r="F71" s="146">
        <v>49</v>
      </c>
      <c r="G71" s="152"/>
      <c r="H71" s="153"/>
      <c r="I71" s="152"/>
      <c r="J71" s="153"/>
    </row>
    <row r="72" spans="1:10" ht="18.75" customHeight="1">
      <c r="A72" s="376" t="s">
        <v>484</v>
      </c>
      <c r="B72" s="377"/>
      <c r="C72" s="377"/>
      <c r="D72" s="377"/>
      <c r="E72" s="378"/>
      <c r="F72" s="146">
        <v>50</v>
      </c>
      <c r="G72" s="147">
        <f>G61+G62+G68+G71</f>
        <v>114696</v>
      </c>
      <c r="H72" s="148">
        <f>H61+H62+H68+H71</f>
        <v>58997</v>
      </c>
      <c r="I72" s="147">
        <f>I61+I62+I68+I71</f>
        <v>292522</v>
      </c>
      <c r="J72" s="148">
        <f>J61+J62+J68+J71</f>
        <v>222370</v>
      </c>
    </row>
    <row r="73" spans="1:10" ht="18.75" customHeight="1">
      <c r="A73" s="399" t="s">
        <v>485</v>
      </c>
      <c r="B73" s="400"/>
      <c r="C73" s="400"/>
      <c r="D73" s="400"/>
      <c r="E73" s="400"/>
      <c r="F73" s="413"/>
      <c r="G73" s="413"/>
      <c r="H73" s="413"/>
      <c r="I73" s="413"/>
      <c r="J73" s="414"/>
    </row>
    <row r="74" spans="1:10" ht="18.75" customHeight="1">
      <c r="A74" s="138"/>
      <c r="B74" s="379" t="s">
        <v>486</v>
      </c>
      <c r="C74" s="379"/>
      <c r="D74" s="379"/>
      <c r="E74" s="380"/>
      <c r="F74" s="146">
        <v>51</v>
      </c>
      <c r="G74" s="217">
        <f>G59-G72</f>
        <v>12888</v>
      </c>
      <c r="H74" s="218">
        <f>H59-H72</f>
        <v>14173</v>
      </c>
      <c r="I74" s="217">
        <f>I59-I72</f>
        <v>52633</v>
      </c>
      <c r="J74" s="218">
        <f>J59-J72</f>
        <v>30397</v>
      </c>
    </row>
    <row r="75" spans="1:10" ht="18.75" customHeight="1">
      <c r="A75" s="138"/>
      <c r="B75" s="379" t="s">
        <v>702</v>
      </c>
      <c r="C75" s="379"/>
      <c r="D75" s="379"/>
      <c r="E75" s="380"/>
      <c r="F75" s="146">
        <v>52</v>
      </c>
      <c r="G75" s="149">
        <v>2332</v>
      </c>
      <c r="H75" s="150">
        <v>1002</v>
      </c>
      <c r="I75" s="149">
        <v>5590</v>
      </c>
      <c r="J75" s="150">
        <v>2795</v>
      </c>
    </row>
    <row r="76" spans="1:10" ht="18.75" customHeight="1">
      <c r="A76" s="376" t="s">
        <v>487</v>
      </c>
      <c r="B76" s="377"/>
      <c r="C76" s="377"/>
      <c r="D76" s="377"/>
      <c r="E76" s="378"/>
      <c r="F76" s="146">
        <v>53</v>
      </c>
      <c r="G76" s="147">
        <f>G74-G75</f>
        <v>10556</v>
      </c>
      <c r="H76" s="148">
        <f>H74-H75</f>
        <v>13171</v>
      </c>
      <c r="I76" s="147">
        <f>I74-I75</f>
        <v>47043</v>
      </c>
      <c r="J76" s="148">
        <f>J74-J75</f>
        <v>27602</v>
      </c>
    </row>
    <row r="77" spans="1:10" ht="18.75" customHeight="1">
      <c r="A77" s="376" t="s">
        <v>488</v>
      </c>
      <c r="B77" s="377"/>
      <c r="C77" s="377"/>
      <c r="D77" s="377"/>
      <c r="E77" s="378"/>
      <c r="F77" s="146">
        <v>54</v>
      </c>
      <c r="G77" s="152"/>
      <c r="H77" s="153"/>
      <c r="I77" s="152"/>
      <c r="J77" s="153"/>
    </row>
    <row r="78" spans="1:10" ht="18.75" customHeight="1">
      <c r="A78" s="376" t="s">
        <v>489</v>
      </c>
      <c r="B78" s="377"/>
      <c r="C78" s="377"/>
      <c r="D78" s="377"/>
      <c r="E78" s="378"/>
      <c r="F78" s="146">
        <v>55</v>
      </c>
      <c r="G78" s="147">
        <f>G76-G77</f>
        <v>10556</v>
      </c>
      <c r="H78" s="148">
        <f>H76-H77</f>
        <v>13171</v>
      </c>
      <c r="I78" s="147">
        <f>I76-I77</f>
        <v>47043</v>
      </c>
      <c r="J78" s="148">
        <f>J76-J77</f>
        <v>27602</v>
      </c>
    </row>
    <row r="79" spans="1:10" ht="12.75">
      <c r="A79" s="154" t="s">
        <v>490</v>
      </c>
      <c r="B79" s="155"/>
      <c r="C79" s="155"/>
      <c r="D79" s="155"/>
      <c r="E79" s="155"/>
      <c r="F79" s="155"/>
      <c r="G79" s="155"/>
      <c r="H79" s="155"/>
      <c r="I79" s="155"/>
      <c r="J79" s="155"/>
    </row>
    <row r="80" spans="1:10" s="68" customFormat="1" ht="15.75" customHeight="1">
      <c r="A80" s="96"/>
      <c r="B80" s="97"/>
      <c r="C80" s="97" t="s">
        <v>538</v>
      </c>
      <c r="D80" s="98" t="str">
        <f>IF(LEN(Tablica_A!$E$9)&gt;3,Tablica_A!$E$9,"Nije upisano")</f>
        <v>INGRA d.d.</v>
      </c>
      <c r="E80" s="98"/>
      <c r="F80" s="98"/>
      <c r="G80" s="99"/>
      <c r="H80" s="99"/>
      <c r="I80" s="99"/>
      <c r="J80" s="100"/>
    </row>
    <row r="81" spans="1:10" s="55" customFormat="1" ht="3" customHeight="1">
      <c r="A81" s="101"/>
      <c r="B81" s="73"/>
      <c r="C81" s="73"/>
      <c r="D81" s="73"/>
      <c r="E81" s="73"/>
      <c r="F81" s="73"/>
      <c r="G81" s="73"/>
      <c r="H81" s="73"/>
      <c r="I81" s="73"/>
      <c r="J81" s="102"/>
    </row>
    <row r="82" spans="1:10" s="68" customFormat="1" ht="15.75" customHeight="1">
      <c r="A82" s="103"/>
      <c r="B82" s="104"/>
      <c r="C82" s="104" t="s">
        <v>643</v>
      </c>
      <c r="D82" s="105" t="str">
        <f>IF(LEN(Tablica_A!$S$5)&gt;3,Tablica_A!$S$5,"Nije upisano")</f>
        <v>03277267</v>
      </c>
      <c r="E82" s="105"/>
      <c r="F82" s="105"/>
      <c r="G82" s="106"/>
      <c r="H82" s="104"/>
      <c r="I82" s="104" t="s">
        <v>644</v>
      </c>
      <c r="J82" s="107" t="str">
        <f>IF(LEN(Tablica_A!$G$7)&gt;3,Tablica_A!$G$7,"Nije upisano")</f>
        <v>2007-06</v>
      </c>
    </row>
    <row r="83" ht="9.75" customHeight="1"/>
    <row r="84" spans="1:10" s="55" customFormat="1" ht="34.5" customHeight="1">
      <c r="A84" s="56" t="s">
        <v>491</v>
      </c>
      <c r="I84" s="273" t="s">
        <v>430</v>
      </c>
      <c r="J84" s="374"/>
    </row>
    <row r="85" spans="1:10" ht="15" customHeight="1">
      <c r="A85" s="131"/>
      <c r="I85" s="375" t="s">
        <v>690</v>
      </c>
      <c r="J85" s="375"/>
    </row>
    <row r="86" spans="1:10" s="135" customFormat="1" ht="19.5" customHeight="1">
      <c r="A86" s="367" t="s">
        <v>691</v>
      </c>
      <c r="B86" s="368"/>
      <c r="C86" s="368"/>
      <c r="D86" s="368"/>
      <c r="E86" s="369"/>
      <c r="F86" s="145" t="s">
        <v>692</v>
      </c>
      <c r="G86" s="370" t="s">
        <v>679</v>
      </c>
      <c r="H86" s="365"/>
      <c r="I86" s="365" t="s">
        <v>703</v>
      </c>
      <c r="J86" s="366"/>
    </row>
    <row r="87" spans="1:10" s="156" customFormat="1" ht="19.5" customHeight="1">
      <c r="A87" s="360" t="s">
        <v>492</v>
      </c>
      <c r="B87" s="361"/>
      <c r="C87" s="361"/>
      <c r="D87" s="361"/>
      <c r="E87" s="362"/>
      <c r="F87" s="146">
        <v>56</v>
      </c>
      <c r="G87" s="352">
        <f>SUM(G88:H101)</f>
        <v>39467</v>
      </c>
      <c r="H87" s="353"/>
      <c r="I87" s="353">
        <f>SUM(I88:J101)</f>
        <v>24675</v>
      </c>
      <c r="J87" s="356"/>
    </row>
    <row r="88" spans="1:10" s="156" customFormat="1" ht="19.5" customHeight="1">
      <c r="A88" s="219"/>
      <c r="B88" s="363" t="s">
        <v>704</v>
      </c>
      <c r="C88" s="363"/>
      <c r="D88" s="363"/>
      <c r="E88" s="364"/>
      <c r="F88" s="146">
        <v>57</v>
      </c>
      <c r="G88" s="354">
        <v>10556</v>
      </c>
      <c r="H88" s="355"/>
      <c r="I88" s="354">
        <v>47043</v>
      </c>
      <c r="J88" s="355"/>
    </row>
    <row r="89" spans="1:10" s="156" customFormat="1" ht="19.5" customHeight="1">
      <c r="A89" s="219"/>
      <c r="B89" s="363" t="s">
        <v>705</v>
      </c>
      <c r="C89" s="363"/>
      <c r="D89" s="363"/>
      <c r="E89" s="364"/>
      <c r="F89" s="146">
        <v>58</v>
      </c>
      <c r="G89" s="354">
        <v>3834</v>
      </c>
      <c r="H89" s="355"/>
      <c r="I89" s="354">
        <v>1746</v>
      </c>
      <c r="J89" s="355"/>
    </row>
    <row r="90" spans="1:10" s="156" customFormat="1" ht="19.5" customHeight="1">
      <c r="A90" s="219"/>
      <c r="B90" s="363" t="s">
        <v>493</v>
      </c>
      <c r="C90" s="363"/>
      <c r="D90" s="363"/>
      <c r="E90" s="364"/>
      <c r="F90" s="146">
        <v>59</v>
      </c>
      <c r="G90" s="354">
        <v>-58291</v>
      </c>
      <c r="H90" s="355"/>
      <c r="I90" s="354">
        <v>50923</v>
      </c>
      <c r="J90" s="355"/>
    </row>
    <row r="91" spans="1:10" s="156" customFormat="1" ht="19.5" customHeight="1">
      <c r="A91" s="219"/>
      <c r="B91" s="363" t="s">
        <v>494</v>
      </c>
      <c r="C91" s="363"/>
      <c r="D91" s="363"/>
      <c r="E91" s="364"/>
      <c r="F91" s="146">
        <v>60</v>
      </c>
      <c r="G91" s="354">
        <v>-6845</v>
      </c>
      <c r="H91" s="355"/>
      <c r="I91" s="354">
        <v>10900</v>
      </c>
      <c r="J91" s="355"/>
    </row>
    <row r="92" spans="1:10" s="156" customFormat="1" ht="19.5" customHeight="1">
      <c r="A92" s="219"/>
      <c r="B92" s="363" t="s">
        <v>495</v>
      </c>
      <c r="C92" s="363"/>
      <c r="D92" s="363"/>
      <c r="E92" s="364"/>
      <c r="F92" s="146">
        <v>61</v>
      </c>
      <c r="G92" s="354">
        <v>-2385</v>
      </c>
      <c r="H92" s="355"/>
      <c r="I92" s="354">
        <v>-36439</v>
      </c>
      <c r="J92" s="355"/>
    </row>
    <row r="93" spans="1:10" s="156" customFormat="1" ht="30" customHeight="1">
      <c r="A93" s="219"/>
      <c r="B93" s="363" t="s">
        <v>496</v>
      </c>
      <c r="C93" s="363"/>
      <c r="D93" s="363"/>
      <c r="E93" s="364"/>
      <c r="F93" s="146">
        <v>62</v>
      </c>
      <c r="G93" s="354">
        <v>435</v>
      </c>
      <c r="H93" s="355"/>
      <c r="I93" s="354"/>
      <c r="J93" s="355"/>
    </row>
    <row r="94" spans="1:10" s="156" customFormat="1" ht="19.5" customHeight="1">
      <c r="A94" s="219"/>
      <c r="B94" s="363" t="s">
        <v>498</v>
      </c>
      <c r="C94" s="363"/>
      <c r="D94" s="363"/>
      <c r="E94" s="364"/>
      <c r="F94" s="146">
        <v>63</v>
      </c>
      <c r="G94" s="354">
        <v>27923</v>
      </c>
      <c r="H94" s="355"/>
      <c r="I94" s="354">
        <v>-33620</v>
      </c>
      <c r="J94" s="355"/>
    </row>
    <row r="95" spans="1:10" s="156" customFormat="1" ht="19.5" customHeight="1">
      <c r="A95" s="219"/>
      <c r="B95" s="363" t="s">
        <v>499</v>
      </c>
      <c r="C95" s="363"/>
      <c r="D95" s="363"/>
      <c r="E95" s="364"/>
      <c r="F95" s="146">
        <v>64</v>
      </c>
      <c r="G95" s="354">
        <v>11762</v>
      </c>
      <c r="H95" s="355"/>
      <c r="I95" s="354">
        <v>11962</v>
      </c>
      <c r="J95" s="355"/>
    </row>
    <row r="96" spans="1:10" s="156" customFormat="1" ht="30" customHeight="1">
      <c r="A96" s="219"/>
      <c r="B96" s="363" t="s">
        <v>500</v>
      </c>
      <c r="C96" s="363"/>
      <c r="D96" s="363"/>
      <c r="E96" s="364"/>
      <c r="F96" s="146">
        <v>65</v>
      </c>
      <c r="G96" s="354">
        <v>88678</v>
      </c>
      <c r="H96" s="355"/>
      <c r="I96" s="354"/>
      <c r="J96" s="355"/>
    </row>
    <row r="97" spans="1:10" s="156" customFormat="1" ht="30" customHeight="1">
      <c r="A97" s="219"/>
      <c r="B97" s="363" t="s">
        <v>501</v>
      </c>
      <c r="C97" s="363"/>
      <c r="D97" s="363"/>
      <c r="E97" s="364"/>
      <c r="F97" s="146">
        <v>66</v>
      </c>
      <c r="G97" s="354"/>
      <c r="H97" s="355"/>
      <c r="I97" s="354"/>
      <c r="J97" s="355"/>
    </row>
    <row r="98" spans="1:10" s="156" customFormat="1" ht="19.5" customHeight="1">
      <c r="A98" s="219"/>
      <c r="B98" s="363" t="s">
        <v>502</v>
      </c>
      <c r="C98" s="363"/>
      <c r="D98" s="363"/>
      <c r="E98" s="364"/>
      <c r="F98" s="146">
        <v>67</v>
      </c>
      <c r="G98" s="354">
        <v>-6701</v>
      </c>
      <c r="H98" s="355"/>
      <c r="I98" s="354"/>
      <c r="J98" s="355"/>
    </row>
    <row r="99" spans="1:10" s="156" customFormat="1" ht="19.5" customHeight="1">
      <c r="A99" s="219"/>
      <c r="B99" s="363" t="s">
        <v>503</v>
      </c>
      <c r="C99" s="363"/>
      <c r="D99" s="363"/>
      <c r="E99" s="364"/>
      <c r="F99" s="146">
        <v>68</v>
      </c>
      <c r="G99" s="354">
        <v>-42926</v>
      </c>
      <c r="H99" s="355"/>
      <c r="I99" s="354">
        <v>76563</v>
      </c>
      <c r="J99" s="355"/>
    </row>
    <row r="100" spans="1:10" s="156" customFormat="1" ht="19.5" customHeight="1">
      <c r="A100" s="219"/>
      <c r="B100" s="363" t="s">
        <v>504</v>
      </c>
      <c r="C100" s="363"/>
      <c r="D100" s="363"/>
      <c r="E100" s="364"/>
      <c r="F100" s="146">
        <v>69</v>
      </c>
      <c r="G100" s="354"/>
      <c r="H100" s="355"/>
      <c r="I100" s="354"/>
      <c r="J100" s="355"/>
    </row>
    <row r="101" spans="1:10" s="156" customFormat="1" ht="19.5" customHeight="1">
      <c r="A101" s="219"/>
      <c r="B101" s="363" t="s">
        <v>505</v>
      </c>
      <c r="C101" s="363"/>
      <c r="D101" s="363"/>
      <c r="E101" s="364"/>
      <c r="F101" s="146">
        <v>70</v>
      </c>
      <c r="G101" s="354">
        <v>13427</v>
      </c>
      <c r="H101" s="355"/>
      <c r="I101" s="354">
        <v>-104403</v>
      </c>
      <c r="J101" s="355"/>
    </row>
    <row r="102" spans="1:10" s="156" customFormat="1" ht="19.5" customHeight="1">
      <c r="A102" s="360" t="s">
        <v>508</v>
      </c>
      <c r="B102" s="361"/>
      <c r="C102" s="361"/>
      <c r="D102" s="361"/>
      <c r="E102" s="362"/>
      <c r="F102" s="146">
        <v>71</v>
      </c>
      <c r="G102" s="352">
        <f>SUM(G103:H109)</f>
        <v>-134860</v>
      </c>
      <c r="H102" s="353"/>
      <c r="I102" s="353">
        <f>SUM(I103:J109)</f>
        <v>7495</v>
      </c>
      <c r="J102" s="356"/>
    </row>
    <row r="103" spans="1:10" s="156" customFormat="1" ht="19.5" customHeight="1">
      <c r="A103" s="219"/>
      <c r="B103" s="363" t="s">
        <v>706</v>
      </c>
      <c r="C103" s="363"/>
      <c r="D103" s="363"/>
      <c r="E103" s="364"/>
      <c r="F103" s="146">
        <v>72</v>
      </c>
      <c r="G103" s="354">
        <v>-16456</v>
      </c>
      <c r="H103" s="355"/>
      <c r="I103" s="354"/>
      <c r="J103" s="355"/>
    </row>
    <row r="104" spans="1:10" s="156" customFormat="1" ht="19.5" customHeight="1">
      <c r="A104" s="219"/>
      <c r="B104" s="363" t="s">
        <v>509</v>
      </c>
      <c r="C104" s="363"/>
      <c r="D104" s="363"/>
      <c r="E104" s="364"/>
      <c r="F104" s="146">
        <v>73</v>
      </c>
      <c r="G104" s="354"/>
      <c r="H104" s="355"/>
      <c r="I104" s="354"/>
      <c r="J104" s="355"/>
    </row>
    <row r="105" spans="1:10" s="156" customFormat="1" ht="19.5" customHeight="1">
      <c r="A105" s="219"/>
      <c r="B105" s="363" t="s">
        <v>510</v>
      </c>
      <c r="C105" s="363"/>
      <c r="D105" s="363"/>
      <c r="E105" s="364"/>
      <c r="F105" s="146">
        <v>74</v>
      </c>
      <c r="G105" s="354">
        <v>-160</v>
      </c>
      <c r="H105" s="355"/>
      <c r="I105" s="354"/>
      <c r="J105" s="355"/>
    </row>
    <row r="106" spans="1:10" s="156" customFormat="1" ht="19.5" customHeight="1">
      <c r="A106" s="219"/>
      <c r="B106" s="363" t="s">
        <v>511</v>
      </c>
      <c r="C106" s="363"/>
      <c r="D106" s="363"/>
      <c r="E106" s="364"/>
      <c r="F106" s="146">
        <v>75</v>
      </c>
      <c r="G106" s="354">
        <v>-135327</v>
      </c>
      <c r="H106" s="355"/>
      <c r="I106" s="354">
        <v>7548</v>
      </c>
      <c r="J106" s="355"/>
    </row>
    <row r="107" spans="1:10" s="156" customFormat="1" ht="19.5" customHeight="1">
      <c r="A107" s="219"/>
      <c r="B107" s="363" t="s">
        <v>512</v>
      </c>
      <c r="C107" s="363"/>
      <c r="D107" s="363"/>
      <c r="E107" s="364"/>
      <c r="F107" s="146">
        <v>76</v>
      </c>
      <c r="G107" s="354"/>
      <c r="H107" s="355"/>
      <c r="I107" s="354"/>
      <c r="J107" s="355"/>
    </row>
    <row r="108" spans="1:10" s="156" customFormat="1" ht="19.5" customHeight="1">
      <c r="A108" s="219"/>
      <c r="B108" s="363" t="s">
        <v>707</v>
      </c>
      <c r="C108" s="363"/>
      <c r="D108" s="363"/>
      <c r="E108" s="364"/>
      <c r="F108" s="146">
        <v>77</v>
      </c>
      <c r="G108" s="354"/>
      <c r="H108" s="355"/>
      <c r="I108" s="354">
        <v>-53</v>
      </c>
      <c r="J108" s="355"/>
    </row>
    <row r="109" spans="1:10" s="156" customFormat="1" ht="19.5" customHeight="1">
      <c r="A109" s="219"/>
      <c r="B109" s="363" t="s">
        <v>513</v>
      </c>
      <c r="C109" s="363"/>
      <c r="D109" s="363"/>
      <c r="E109" s="364"/>
      <c r="F109" s="146">
        <v>78</v>
      </c>
      <c r="G109" s="354">
        <v>17083</v>
      </c>
      <c r="H109" s="355"/>
      <c r="I109" s="354"/>
      <c r="J109" s="355"/>
    </row>
    <row r="110" spans="1:10" s="156" customFormat="1" ht="19.5" customHeight="1">
      <c r="A110" s="360" t="s">
        <v>514</v>
      </c>
      <c r="B110" s="361"/>
      <c r="C110" s="361"/>
      <c r="D110" s="361"/>
      <c r="E110" s="362"/>
      <c r="F110" s="146">
        <v>79</v>
      </c>
      <c r="G110" s="352">
        <f>SUM(G111:H115)</f>
        <v>92337</v>
      </c>
      <c r="H110" s="353"/>
      <c r="I110" s="353">
        <f>SUM(I111:J115)</f>
        <v>-26482</v>
      </c>
      <c r="J110" s="356"/>
    </row>
    <row r="111" spans="1:10" s="156" customFormat="1" ht="19.5" customHeight="1">
      <c r="A111" s="219"/>
      <c r="B111" s="363" t="s">
        <v>708</v>
      </c>
      <c r="C111" s="363"/>
      <c r="D111" s="363"/>
      <c r="E111" s="364"/>
      <c r="F111" s="146">
        <v>80</v>
      </c>
      <c r="G111" s="354"/>
      <c r="H111" s="355"/>
      <c r="I111" s="354"/>
      <c r="J111" s="355"/>
    </row>
    <row r="112" spans="1:10" s="156" customFormat="1" ht="19.5" customHeight="1">
      <c r="A112" s="219"/>
      <c r="B112" s="363" t="s">
        <v>515</v>
      </c>
      <c r="C112" s="363"/>
      <c r="D112" s="363"/>
      <c r="E112" s="364"/>
      <c r="F112" s="146">
        <v>81</v>
      </c>
      <c r="G112" s="354">
        <v>45034</v>
      </c>
      <c r="H112" s="355"/>
      <c r="I112" s="354">
        <v>-7561</v>
      </c>
      <c r="J112" s="355"/>
    </row>
    <row r="113" spans="1:10" s="156" customFormat="1" ht="19.5" customHeight="1">
      <c r="A113" s="219"/>
      <c r="B113" s="363" t="s">
        <v>504</v>
      </c>
      <c r="C113" s="363"/>
      <c r="D113" s="363"/>
      <c r="E113" s="364"/>
      <c r="F113" s="146">
        <v>82</v>
      </c>
      <c r="G113" s="354"/>
      <c r="H113" s="355"/>
      <c r="I113" s="354"/>
      <c r="J113" s="355"/>
    </row>
    <row r="114" spans="1:10" s="156" customFormat="1" ht="19.5" customHeight="1">
      <c r="A114" s="219"/>
      <c r="B114" s="363" t="s">
        <v>516</v>
      </c>
      <c r="C114" s="363"/>
      <c r="D114" s="363"/>
      <c r="E114" s="364"/>
      <c r="F114" s="146">
        <v>83</v>
      </c>
      <c r="G114" s="354">
        <v>38618</v>
      </c>
      <c r="H114" s="355"/>
      <c r="I114" s="354">
        <v>-17101</v>
      </c>
      <c r="J114" s="355"/>
    </row>
    <row r="115" spans="1:10" s="156" customFormat="1" ht="19.5" customHeight="1">
      <c r="A115" s="219"/>
      <c r="B115" s="363" t="s">
        <v>513</v>
      </c>
      <c r="C115" s="363"/>
      <c r="D115" s="363"/>
      <c r="E115" s="364"/>
      <c r="F115" s="146">
        <v>84</v>
      </c>
      <c r="G115" s="354">
        <v>8685</v>
      </c>
      <c r="H115" s="355"/>
      <c r="I115" s="354">
        <v>-1820</v>
      </c>
      <c r="J115" s="355"/>
    </row>
    <row r="116" spans="1:10" s="156" customFormat="1" ht="30" customHeight="1">
      <c r="A116" s="360" t="s">
        <v>517</v>
      </c>
      <c r="B116" s="361"/>
      <c r="C116" s="361"/>
      <c r="D116" s="361"/>
      <c r="E116" s="362"/>
      <c r="F116" s="146">
        <v>85</v>
      </c>
      <c r="G116" s="352">
        <f>G87+G102+G110</f>
        <v>-3056</v>
      </c>
      <c r="H116" s="353"/>
      <c r="I116" s="353">
        <f>I87+I102+I110</f>
        <v>5688</v>
      </c>
      <c r="J116" s="356"/>
    </row>
    <row r="117" spans="1:10" s="156" customFormat="1" ht="19.5" customHeight="1">
      <c r="A117" s="360" t="s">
        <v>518</v>
      </c>
      <c r="B117" s="361"/>
      <c r="C117" s="361"/>
      <c r="D117" s="361"/>
      <c r="E117" s="362"/>
      <c r="F117" s="146">
        <v>86</v>
      </c>
      <c r="G117" s="358">
        <v>29770</v>
      </c>
      <c r="H117" s="359"/>
      <c r="I117" s="358">
        <v>70893</v>
      </c>
      <c r="J117" s="359"/>
    </row>
    <row r="118" spans="1:10" s="156" customFormat="1" ht="19.5" customHeight="1">
      <c r="A118" s="360" t="s">
        <v>519</v>
      </c>
      <c r="B118" s="361"/>
      <c r="C118" s="361"/>
      <c r="D118" s="361"/>
      <c r="E118" s="362"/>
      <c r="F118" s="146">
        <v>87</v>
      </c>
      <c r="G118" s="352">
        <f>G117+G116</f>
        <v>26714</v>
      </c>
      <c r="H118" s="353"/>
      <c r="I118" s="353">
        <f>I116+I117</f>
        <v>76581</v>
      </c>
      <c r="J118" s="356"/>
    </row>
    <row r="119" spans="1:10" s="159" customFormat="1" ht="15" customHeight="1">
      <c r="A119" s="157" t="s">
        <v>709</v>
      </c>
      <c r="B119" s="158"/>
      <c r="C119" s="158"/>
      <c r="D119" s="158"/>
      <c r="E119" s="158"/>
      <c r="F119" s="158"/>
      <c r="G119" s="158"/>
      <c r="H119" s="158"/>
      <c r="I119" s="158"/>
      <c r="J119" s="158"/>
    </row>
    <row r="120" spans="1:10" s="68" customFormat="1" ht="15.75" customHeight="1">
      <c r="A120" s="96"/>
      <c r="B120" s="97"/>
      <c r="C120" s="97" t="s">
        <v>538</v>
      </c>
      <c r="D120" s="98" t="str">
        <f>IF(LEN(Tablica_A!$E$9)&gt;3,Tablica_A!$E$9,"Nije upisano")</f>
        <v>INGRA d.d.</v>
      </c>
      <c r="E120" s="98"/>
      <c r="F120" s="98"/>
      <c r="G120" s="99"/>
      <c r="H120" s="99"/>
      <c r="I120" s="99"/>
      <c r="J120" s="100"/>
    </row>
    <row r="121" spans="1:10" s="55" customFormat="1" ht="3" customHeight="1">
      <c r="A121" s="101"/>
      <c r="B121" s="73"/>
      <c r="C121" s="73"/>
      <c r="D121" s="73"/>
      <c r="E121" s="73"/>
      <c r="F121" s="73"/>
      <c r="G121" s="73"/>
      <c r="H121" s="73"/>
      <c r="I121" s="73"/>
      <c r="J121" s="102"/>
    </row>
    <row r="122" spans="1:10" s="68" customFormat="1" ht="15.75" customHeight="1">
      <c r="A122" s="103"/>
      <c r="B122" s="104"/>
      <c r="C122" s="104" t="s">
        <v>643</v>
      </c>
      <c r="D122" s="105" t="str">
        <f>IF(LEN(Tablica_A!$S$5)&gt;3,Tablica_A!$S$5,"Nije upisano")</f>
        <v>03277267</v>
      </c>
      <c r="E122" s="105"/>
      <c r="F122" s="105"/>
      <c r="G122" s="106"/>
      <c r="H122" s="104"/>
      <c r="I122" s="104" t="s">
        <v>644</v>
      </c>
      <c r="J122" s="107" t="str">
        <f>IF(LEN(Tablica_A!$G$7)&gt;3,Tablica_A!$G$7,"Nije upisano")</f>
        <v>2007-06</v>
      </c>
    </row>
    <row r="123" ht="9.75" customHeight="1"/>
    <row r="124" spans="1:10" s="55" customFormat="1" ht="34.5" customHeight="1">
      <c r="A124" s="160" t="s">
        <v>371</v>
      </c>
      <c r="I124" s="273" t="s">
        <v>430</v>
      </c>
      <c r="J124" s="374"/>
    </row>
    <row r="125" spans="1:10" ht="15" customHeight="1">
      <c r="A125" s="131"/>
      <c r="I125" s="375" t="s">
        <v>690</v>
      </c>
      <c r="J125" s="375"/>
    </row>
    <row r="126" spans="1:10" s="135" customFormat="1" ht="30" customHeight="1">
      <c r="A126" s="348" t="s">
        <v>691</v>
      </c>
      <c r="B126" s="348"/>
      <c r="C126" s="348"/>
      <c r="D126" s="348"/>
      <c r="E126" s="348"/>
      <c r="F126" s="132" t="s">
        <v>692</v>
      </c>
      <c r="G126" s="174" t="s">
        <v>159</v>
      </c>
      <c r="H126" s="132" t="s">
        <v>160</v>
      </c>
      <c r="I126" s="132" t="s">
        <v>161</v>
      </c>
      <c r="J126" s="220" t="s">
        <v>703</v>
      </c>
    </row>
    <row r="127" spans="1:10" s="159" customFormat="1" ht="19.5" customHeight="1">
      <c r="A127" s="351" t="s">
        <v>695</v>
      </c>
      <c r="B127" s="345"/>
      <c r="C127" s="345"/>
      <c r="D127" s="345"/>
      <c r="E127" s="357"/>
      <c r="F127" s="146">
        <v>88</v>
      </c>
      <c r="G127" s="175">
        <v>60325</v>
      </c>
      <c r="H127" s="175">
        <v>20007</v>
      </c>
      <c r="I127" s="175"/>
      <c r="J127" s="176">
        <f aca="true" t="shared" si="0" ref="J127:J141">G127+H127-I127</f>
        <v>80332</v>
      </c>
    </row>
    <row r="128" spans="1:10" s="159" customFormat="1" ht="19.5" customHeight="1">
      <c r="A128" s="351" t="s">
        <v>710</v>
      </c>
      <c r="B128" s="349"/>
      <c r="C128" s="349"/>
      <c r="D128" s="349"/>
      <c r="E128" s="350"/>
      <c r="F128" s="146">
        <v>89</v>
      </c>
      <c r="G128" s="175"/>
      <c r="H128" s="175"/>
      <c r="I128" s="175"/>
      <c r="J128" s="176">
        <f t="shared" si="0"/>
        <v>0</v>
      </c>
    </row>
    <row r="129" spans="1:10" s="159" customFormat="1" ht="19.5" customHeight="1">
      <c r="A129" s="351" t="s">
        <v>711</v>
      </c>
      <c r="B129" s="349"/>
      <c r="C129" s="349"/>
      <c r="D129" s="349"/>
      <c r="E129" s="350"/>
      <c r="F129" s="146">
        <v>90</v>
      </c>
      <c r="G129" s="175">
        <v>16981</v>
      </c>
      <c r="H129" s="175">
        <v>1069</v>
      </c>
      <c r="I129" s="175"/>
      <c r="J129" s="176">
        <f t="shared" si="0"/>
        <v>18050</v>
      </c>
    </row>
    <row r="130" spans="1:10" s="159" customFormat="1" ht="19.5" customHeight="1">
      <c r="A130" s="351" t="s">
        <v>712</v>
      </c>
      <c r="B130" s="349"/>
      <c r="C130" s="349"/>
      <c r="D130" s="349"/>
      <c r="E130" s="350"/>
      <c r="F130" s="146">
        <v>91</v>
      </c>
      <c r="G130" s="175">
        <v>10334</v>
      </c>
      <c r="H130" s="175">
        <v>5221</v>
      </c>
      <c r="I130" s="175"/>
      <c r="J130" s="176">
        <f t="shared" si="0"/>
        <v>15555</v>
      </c>
    </row>
    <row r="131" spans="1:10" s="159" customFormat="1" ht="19.5" customHeight="1">
      <c r="A131" s="351" t="s">
        <v>713</v>
      </c>
      <c r="B131" s="349"/>
      <c r="C131" s="349"/>
      <c r="D131" s="349"/>
      <c r="E131" s="350"/>
      <c r="F131" s="146">
        <v>92</v>
      </c>
      <c r="G131" s="175"/>
      <c r="H131" s="175">
        <v>6635</v>
      </c>
      <c r="I131" s="175"/>
      <c r="J131" s="176">
        <f t="shared" si="0"/>
        <v>6635</v>
      </c>
    </row>
    <row r="132" spans="1:10" s="159" customFormat="1" ht="19.5" customHeight="1">
      <c r="A132" s="351" t="s">
        <v>714</v>
      </c>
      <c r="B132" s="349"/>
      <c r="C132" s="349"/>
      <c r="D132" s="349"/>
      <c r="E132" s="350"/>
      <c r="F132" s="146">
        <v>93</v>
      </c>
      <c r="G132" s="175">
        <v>38086</v>
      </c>
      <c r="H132" s="175">
        <v>47043</v>
      </c>
      <c r="I132" s="175">
        <v>38086</v>
      </c>
      <c r="J132" s="176">
        <f t="shared" si="0"/>
        <v>47043</v>
      </c>
    </row>
    <row r="133" spans="1:10" s="159" customFormat="1" ht="19.5" customHeight="1">
      <c r="A133" s="351" t="s">
        <v>715</v>
      </c>
      <c r="B133" s="349"/>
      <c r="C133" s="349"/>
      <c r="D133" s="349"/>
      <c r="E133" s="350"/>
      <c r="F133" s="146">
        <v>94</v>
      </c>
      <c r="G133" s="175"/>
      <c r="H133" s="175"/>
      <c r="I133" s="175"/>
      <c r="J133" s="176">
        <f t="shared" si="0"/>
        <v>0</v>
      </c>
    </row>
    <row r="134" spans="1:10" s="159" customFormat="1" ht="19.5" customHeight="1">
      <c r="A134" s="342" t="s">
        <v>520</v>
      </c>
      <c r="B134" s="349"/>
      <c r="C134" s="349"/>
      <c r="D134" s="349"/>
      <c r="E134" s="350"/>
      <c r="F134" s="146">
        <v>95</v>
      </c>
      <c r="G134" s="177">
        <f>SUM(G135:G137)</f>
        <v>79448</v>
      </c>
      <c r="H134" s="177">
        <f>SUM(H135:H137)</f>
        <v>3335</v>
      </c>
      <c r="I134" s="177">
        <f>SUM(I135:I137)</f>
        <v>0</v>
      </c>
      <c r="J134" s="177">
        <f t="shared" si="0"/>
        <v>82783</v>
      </c>
    </row>
    <row r="135" spans="1:10" s="159" customFormat="1" ht="19.5" customHeight="1">
      <c r="A135" s="161"/>
      <c r="B135" s="345" t="s">
        <v>716</v>
      </c>
      <c r="C135" s="346"/>
      <c r="D135" s="346"/>
      <c r="E135" s="347"/>
      <c r="F135" s="146">
        <v>96</v>
      </c>
      <c r="G135" s="175">
        <v>79448</v>
      </c>
      <c r="H135" s="175">
        <v>3335</v>
      </c>
      <c r="I135" s="175"/>
      <c r="J135" s="176">
        <f t="shared" si="0"/>
        <v>82783</v>
      </c>
    </row>
    <row r="136" spans="1:10" s="159" customFormat="1" ht="19.5" customHeight="1">
      <c r="A136" s="161"/>
      <c r="B136" s="345" t="s">
        <v>717</v>
      </c>
      <c r="C136" s="346"/>
      <c r="D136" s="346"/>
      <c r="E136" s="347"/>
      <c r="F136" s="146">
        <v>97</v>
      </c>
      <c r="G136" s="175"/>
      <c r="H136" s="175"/>
      <c r="I136" s="175"/>
      <c r="J136" s="176">
        <f t="shared" si="0"/>
        <v>0</v>
      </c>
    </row>
    <row r="137" spans="1:10" s="159" customFormat="1" ht="19.5" customHeight="1">
      <c r="A137" s="161"/>
      <c r="B137" s="345" t="s">
        <v>718</v>
      </c>
      <c r="C137" s="346"/>
      <c r="D137" s="346"/>
      <c r="E137" s="347"/>
      <c r="F137" s="146">
        <v>98</v>
      </c>
      <c r="G137" s="175"/>
      <c r="H137" s="175"/>
      <c r="I137" s="175"/>
      <c r="J137" s="176">
        <f t="shared" si="0"/>
        <v>0</v>
      </c>
    </row>
    <row r="138" spans="1:10" s="159" customFormat="1" ht="19.5" customHeight="1">
      <c r="A138" s="351" t="s">
        <v>719</v>
      </c>
      <c r="B138" s="349"/>
      <c r="C138" s="349"/>
      <c r="D138" s="349"/>
      <c r="E138" s="350"/>
      <c r="F138" s="146">
        <v>99</v>
      </c>
      <c r="G138" s="175"/>
      <c r="H138" s="175"/>
      <c r="I138" s="175"/>
      <c r="J138" s="176">
        <f t="shared" si="0"/>
        <v>0</v>
      </c>
    </row>
    <row r="139" spans="1:10" s="159" customFormat="1" ht="19.5" customHeight="1">
      <c r="A139" s="351" t="s">
        <v>720</v>
      </c>
      <c r="B139" s="349"/>
      <c r="C139" s="349"/>
      <c r="D139" s="349"/>
      <c r="E139" s="350"/>
      <c r="F139" s="146">
        <v>100</v>
      </c>
      <c r="G139" s="175"/>
      <c r="H139" s="175"/>
      <c r="I139" s="175"/>
      <c r="J139" s="176">
        <f t="shared" si="0"/>
        <v>0</v>
      </c>
    </row>
    <row r="140" spans="1:10" s="159" customFormat="1" ht="19.5" customHeight="1">
      <c r="A140" s="351" t="s">
        <v>721</v>
      </c>
      <c r="B140" s="349"/>
      <c r="C140" s="349"/>
      <c r="D140" s="349"/>
      <c r="E140" s="350"/>
      <c r="F140" s="146">
        <v>101</v>
      </c>
      <c r="G140" s="175"/>
      <c r="H140" s="175"/>
      <c r="I140" s="175"/>
      <c r="J140" s="176">
        <f t="shared" si="0"/>
        <v>0</v>
      </c>
    </row>
    <row r="141" spans="1:10" s="159" customFormat="1" ht="30" customHeight="1">
      <c r="A141" s="342" t="s">
        <v>521</v>
      </c>
      <c r="B141" s="343"/>
      <c r="C141" s="343"/>
      <c r="D141" s="343"/>
      <c r="E141" s="344"/>
      <c r="F141" s="146">
        <v>102</v>
      </c>
      <c r="G141" s="177">
        <f>G127+G128+G129+G130+G131+G132+G133+G134+G138+G139+G140</f>
        <v>205174</v>
      </c>
      <c r="H141" s="177">
        <f>H127+H128+H129+H130+H131+H132+H133+H134+H138+H139+H140</f>
        <v>83310</v>
      </c>
      <c r="I141" s="177">
        <f>I127+I128+I129+I130+I131+I132+I133+I134+I138+I139+I140</f>
        <v>38086</v>
      </c>
      <c r="J141" s="177">
        <f t="shared" si="0"/>
        <v>250398</v>
      </c>
    </row>
    <row r="142" ht="3" customHeight="1"/>
    <row r="143" ht="12.75" hidden="1"/>
    <row r="144" ht="12.75" hidden="1"/>
    <row r="145" ht="12.75" hidden="1"/>
    <row r="146" ht="12.75" hidden="1"/>
    <row r="147" ht="12.75" hidden="1"/>
    <row r="148" ht="12.75" hidden="1"/>
    <row r="149" ht="12.75" hidden="1"/>
    <row r="150" ht="12.75" hidden="1"/>
    <row r="151" ht="12.75" hidden="1"/>
    <row r="152" ht="12.75" hidden="1"/>
    <row r="153" ht="12.75" hidden="1"/>
    <row r="154" ht="12.75" hidden="1"/>
    <row r="155" ht="12.75" hidden="1"/>
    <row r="156" ht="12.75" hidden="1"/>
    <row r="157" ht="12.75" hidden="1"/>
    <row r="158" ht="12.75" hidden="1"/>
    <row r="159" ht="12.75" hidden="1"/>
    <row r="160" ht="12.75" hidden="1"/>
    <row r="161" ht="12.75" hidden="1"/>
    <row r="162" ht="12.75" hidden="1"/>
    <row r="163" ht="12.75" hidden="1"/>
    <row r="164" ht="12.75" hidden="1"/>
    <row r="165" ht="12.75" hidden="1"/>
    <row r="166" ht="12.75" hidden="1"/>
    <row r="167" ht="12.75" hidden="1"/>
    <row r="168" ht="12.75" hidden="1"/>
    <row r="169" ht="12.75" hidden="1"/>
    <row r="170" ht="12.75" hidden="1"/>
    <row r="171" ht="12.75" hidden="1"/>
    <row r="172" ht="12.75" hidden="1"/>
    <row r="173" ht="12.75" hidden="1"/>
    <row r="174" ht="12.75" hidden="1"/>
    <row r="175" ht="12.75" hidden="1"/>
    <row r="176" ht="12.75" hidden="1"/>
    <row r="177" ht="12.75" hidden="1"/>
    <row r="178" ht="12.75" hidden="1"/>
    <row r="179" ht="12.75" hidden="1"/>
    <row r="180" ht="12.75" hidden="1"/>
    <row r="181" ht="12.75" hidden="1"/>
    <row r="182" ht="12.75" hidden="1"/>
    <row r="183" ht="12.75" hidden="1"/>
    <row r="184" ht="12.75" hidden="1"/>
    <row r="185" ht="12.75" hidden="1"/>
  </sheetData>
  <sheetProtection password="C79A" sheet="1" objects="1" scenarios="1"/>
  <mergeCells count="231">
    <mergeCell ref="A138:E138"/>
    <mergeCell ref="A139:E139"/>
    <mergeCell ref="A87:E87"/>
    <mergeCell ref="I47:J47"/>
    <mergeCell ref="I85:J85"/>
    <mergeCell ref="I125:J125"/>
    <mergeCell ref="B108:E108"/>
    <mergeCell ref="B99:E99"/>
    <mergeCell ref="B100:E100"/>
    <mergeCell ref="A77:E77"/>
    <mergeCell ref="A78:E78"/>
    <mergeCell ref="B95:E95"/>
    <mergeCell ref="B96:E96"/>
    <mergeCell ref="B97:E97"/>
    <mergeCell ref="B94:E94"/>
    <mergeCell ref="A68:E68"/>
    <mergeCell ref="A71:E71"/>
    <mergeCell ref="A72:E72"/>
    <mergeCell ref="B98:E98"/>
    <mergeCell ref="A76:E76"/>
    <mergeCell ref="B69:E69"/>
    <mergeCell ref="B70:E70"/>
    <mergeCell ref="A73:J73"/>
    <mergeCell ref="B74:E74"/>
    <mergeCell ref="B75:E75"/>
    <mergeCell ref="A62:E62"/>
    <mergeCell ref="B63:E63"/>
    <mergeCell ref="B64:E64"/>
    <mergeCell ref="B65:E65"/>
    <mergeCell ref="A50:J50"/>
    <mergeCell ref="A60:J60"/>
    <mergeCell ref="A51:E51"/>
    <mergeCell ref="B52:E52"/>
    <mergeCell ref="B53:E53"/>
    <mergeCell ref="B54:E54"/>
    <mergeCell ref="A55:E55"/>
    <mergeCell ref="B56:E56"/>
    <mergeCell ref="B57:E57"/>
    <mergeCell ref="A58:E58"/>
    <mergeCell ref="A36:E36"/>
    <mergeCell ref="G32:H32"/>
    <mergeCell ref="I32:J32"/>
    <mergeCell ref="G30:H30"/>
    <mergeCell ref="I30:J30"/>
    <mergeCell ref="A32:E32"/>
    <mergeCell ref="B33:E33"/>
    <mergeCell ref="B34:E34"/>
    <mergeCell ref="B35:E35"/>
    <mergeCell ref="I34:J34"/>
    <mergeCell ref="B28:E28"/>
    <mergeCell ref="A29:E29"/>
    <mergeCell ref="A30:E30"/>
    <mergeCell ref="A31:E31"/>
    <mergeCell ref="A25:E25"/>
    <mergeCell ref="B26:E26"/>
    <mergeCell ref="B27:E27"/>
    <mergeCell ref="A8:J8"/>
    <mergeCell ref="I22:J22"/>
    <mergeCell ref="I26:J26"/>
    <mergeCell ref="I27:J27"/>
    <mergeCell ref="A24:J24"/>
    <mergeCell ref="I19:J19"/>
    <mergeCell ref="G17:H17"/>
    <mergeCell ref="I84:J84"/>
    <mergeCell ref="I124:J124"/>
    <mergeCell ref="A48:E49"/>
    <mergeCell ref="F48:F49"/>
    <mergeCell ref="G48:H48"/>
    <mergeCell ref="I48:J48"/>
    <mergeCell ref="B88:E88"/>
    <mergeCell ref="B90:E90"/>
    <mergeCell ref="B89:E89"/>
    <mergeCell ref="A59:E59"/>
    <mergeCell ref="A61:E61"/>
    <mergeCell ref="B66:E66"/>
    <mergeCell ref="B67:E67"/>
    <mergeCell ref="I11:J11"/>
    <mergeCell ref="I18:J18"/>
    <mergeCell ref="I23:J23"/>
    <mergeCell ref="I25:J25"/>
    <mergeCell ref="I46:J46"/>
    <mergeCell ref="I38:J38"/>
    <mergeCell ref="I33:J33"/>
    <mergeCell ref="I36:J36"/>
    <mergeCell ref="I37:J37"/>
    <mergeCell ref="I28:J28"/>
    <mergeCell ref="I29:J29"/>
    <mergeCell ref="G23:H23"/>
    <mergeCell ref="G25:H25"/>
    <mergeCell ref="I31:J31"/>
    <mergeCell ref="I35:J35"/>
    <mergeCell ref="G27:H27"/>
    <mergeCell ref="G35:H35"/>
    <mergeCell ref="I20:J20"/>
    <mergeCell ref="I21:J21"/>
    <mergeCell ref="G21:H21"/>
    <mergeCell ref="G22:H22"/>
    <mergeCell ref="G36:H36"/>
    <mergeCell ref="G37:H37"/>
    <mergeCell ref="G33:H33"/>
    <mergeCell ref="G34:H34"/>
    <mergeCell ref="G18:H18"/>
    <mergeCell ref="I12:J12"/>
    <mergeCell ref="I13:J13"/>
    <mergeCell ref="I15:J15"/>
    <mergeCell ref="I16:J16"/>
    <mergeCell ref="I14:J14"/>
    <mergeCell ref="G15:H15"/>
    <mergeCell ref="I17:J17"/>
    <mergeCell ref="G16:H16"/>
    <mergeCell ref="G9:H9"/>
    <mergeCell ref="I9:J9"/>
    <mergeCell ref="G10:H10"/>
    <mergeCell ref="I10:J10"/>
    <mergeCell ref="G11:H11"/>
    <mergeCell ref="G12:H12"/>
    <mergeCell ref="G13:H13"/>
    <mergeCell ref="G14:H14"/>
    <mergeCell ref="I5:J5"/>
    <mergeCell ref="A7:E7"/>
    <mergeCell ref="G7:H7"/>
    <mergeCell ref="I7:J7"/>
    <mergeCell ref="I6:J6"/>
    <mergeCell ref="G19:H19"/>
    <mergeCell ref="B93:E93"/>
    <mergeCell ref="A86:E86"/>
    <mergeCell ref="G86:H86"/>
    <mergeCell ref="G20:H20"/>
    <mergeCell ref="G31:H31"/>
    <mergeCell ref="G26:H26"/>
    <mergeCell ref="G38:H38"/>
    <mergeCell ref="G28:H28"/>
    <mergeCell ref="G29:H29"/>
    <mergeCell ref="I86:J86"/>
    <mergeCell ref="B91:E91"/>
    <mergeCell ref="B92:E92"/>
    <mergeCell ref="G87:H87"/>
    <mergeCell ref="I87:J87"/>
    <mergeCell ref="I88:J88"/>
    <mergeCell ref="I89:J89"/>
    <mergeCell ref="I90:J90"/>
    <mergeCell ref="I91:J91"/>
    <mergeCell ref="I92:J92"/>
    <mergeCell ref="G95:H95"/>
    <mergeCell ref="G96:H96"/>
    <mergeCell ref="B107:E107"/>
    <mergeCell ref="I97:J97"/>
    <mergeCell ref="G100:H100"/>
    <mergeCell ref="I100:J100"/>
    <mergeCell ref="G99:H99"/>
    <mergeCell ref="I99:J99"/>
    <mergeCell ref="G97:H97"/>
    <mergeCell ref="A102:E102"/>
    <mergeCell ref="B101:E101"/>
    <mergeCell ref="B103:E103"/>
    <mergeCell ref="B104:E104"/>
    <mergeCell ref="B105:E105"/>
    <mergeCell ref="B106:E106"/>
    <mergeCell ref="B109:E109"/>
    <mergeCell ref="G113:H113"/>
    <mergeCell ref="I113:J113"/>
    <mergeCell ref="G112:H112"/>
    <mergeCell ref="I112:J112"/>
    <mergeCell ref="B112:E112"/>
    <mergeCell ref="B113:E113"/>
    <mergeCell ref="I111:J111"/>
    <mergeCell ref="A110:E110"/>
    <mergeCell ref="B111:E111"/>
    <mergeCell ref="B114:E114"/>
    <mergeCell ref="B115:E115"/>
    <mergeCell ref="A118:E118"/>
    <mergeCell ref="I117:J117"/>
    <mergeCell ref="A117:E117"/>
    <mergeCell ref="I114:J114"/>
    <mergeCell ref="I115:J115"/>
    <mergeCell ref="I116:J116"/>
    <mergeCell ref="G115:H115"/>
    <mergeCell ref="G116:H116"/>
    <mergeCell ref="A128:E128"/>
    <mergeCell ref="A127:E127"/>
    <mergeCell ref="G117:H117"/>
    <mergeCell ref="G114:H114"/>
    <mergeCell ref="A116:E116"/>
    <mergeCell ref="G88:H88"/>
    <mergeCell ref="G89:H89"/>
    <mergeCell ref="G90:H90"/>
    <mergeCell ref="G91:H91"/>
    <mergeCell ref="G92:H92"/>
    <mergeCell ref="G93:H93"/>
    <mergeCell ref="G111:H111"/>
    <mergeCell ref="I93:J93"/>
    <mergeCell ref="G94:H94"/>
    <mergeCell ref="I94:J94"/>
    <mergeCell ref="G98:H98"/>
    <mergeCell ref="I98:J98"/>
    <mergeCell ref="I95:J95"/>
    <mergeCell ref="I96:J96"/>
    <mergeCell ref="I101:J101"/>
    <mergeCell ref="G102:H102"/>
    <mergeCell ref="I102:J102"/>
    <mergeCell ref="I104:J104"/>
    <mergeCell ref="I103:J103"/>
    <mergeCell ref="G101:H101"/>
    <mergeCell ref="G103:H103"/>
    <mergeCell ref="G104:H104"/>
    <mergeCell ref="I105:J105"/>
    <mergeCell ref="I106:J106"/>
    <mergeCell ref="G107:H107"/>
    <mergeCell ref="I107:J107"/>
    <mergeCell ref="G105:H105"/>
    <mergeCell ref="G106:H106"/>
    <mergeCell ref="A130:E130"/>
    <mergeCell ref="G118:H118"/>
    <mergeCell ref="B136:E136"/>
    <mergeCell ref="I108:J108"/>
    <mergeCell ref="G109:H109"/>
    <mergeCell ref="I109:J109"/>
    <mergeCell ref="G110:H110"/>
    <mergeCell ref="I110:J110"/>
    <mergeCell ref="G108:H108"/>
    <mergeCell ref="I118:J118"/>
    <mergeCell ref="A141:E141"/>
    <mergeCell ref="B135:E135"/>
    <mergeCell ref="A126:E126"/>
    <mergeCell ref="A134:E134"/>
    <mergeCell ref="A131:E131"/>
    <mergeCell ref="A132:E132"/>
    <mergeCell ref="A133:E133"/>
    <mergeCell ref="A140:E140"/>
    <mergeCell ref="B137:E137"/>
    <mergeCell ref="A129:E129"/>
  </mergeCells>
  <dataValidations count="1">
    <dataValidation type="whole" operator="notEqual" allowBlank="1" showErrorMessage="1" errorTitle="Nedozvoljen unos" error="Svi iznosi moraju biti cjelobrojne vrijednosti" sqref="G127:J141 G9:J23 G25:J38 G61:J72 G74:J78 G51:J59 G87:J118">
      <formula1>99999999999999</formula1>
    </dataValidation>
  </dataValidations>
  <printOptions horizontalCentered="1"/>
  <pageMargins left="0.35433070866141736" right="0.35433070866141736" top="0.5905511811023623" bottom="0.984251968503937" header="0.5118110236220472" footer="0.5118110236220472"/>
  <pageSetup fitToHeight="0" horizontalDpi="600" verticalDpi="600" orientation="portrait" paperSize="9" scale="75" r:id="rId3"/>
  <rowBreaks count="3" manualBreakCount="3">
    <brk id="41" max="255" man="1"/>
    <brk id="79" max="255" man="1"/>
    <brk id="119" max="255" man="1"/>
  </rowBreaks>
  <legacyDrawing r:id="rId2"/>
</worksheet>
</file>

<file path=xl/worksheets/sheet6.xml><?xml version="1.0" encoding="utf-8"?>
<worksheet xmlns="http://schemas.openxmlformats.org/spreadsheetml/2006/main" xmlns:r="http://schemas.openxmlformats.org/officeDocument/2006/relationships">
  <sheetPr>
    <pageSetUpPr fitToPage="1"/>
  </sheetPr>
  <dimension ref="A1:U37"/>
  <sheetViews>
    <sheetView showGridLines="0" showRowColHeaders="0" showZeros="0" zoomScale="90" zoomScaleNormal="90" workbookViewId="0" topLeftCell="A1">
      <selection activeCell="G27" sqref="G27"/>
    </sheetView>
  </sheetViews>
  <sheetFormatPr defaultColWidth="9.140625" defaultRowHeight="12.75" zeroHeight="1"/>
  <cols>
    <col min="1" max="1" width="10.28125" style="55" customWidth="1"/>
    <col min="2" max="2" width="0.5625" style="55" customWidth="1"/>
    <col min="3" max="3" width="10.28125" style="55" customWidth="1"/>
    <col min="4" max="4" width="0.5625" style="55" customWidth="1"/>
    <col min="5" max="5" width="10.28125" style="55" customWidth="1"/>
    <col min="6" max="6" width="0.5625" style="55" customWidth="1"/>
    <col min="7" max="7" width="10.28125" style="55" customWidth="1"/>
    <col min="8" max="8" width="0.5625" style="55" customWidth="1"/>
    <col min="9" max="9" width="10.28125" style="55" customWidth="1"/>
    <col min="10" max="10" width="0.5625" style="55" customWidth="1"/>
    <col min="11" max="11" width="10.28125" style="55" customWidth="1"/>
    <col min="12" max="12" width="0.5625" style="55" customWidth="1"/>
    <col min="13" max="13" width="10.28125" style="55" customWidth="1"/>
    <col min="14" max="14" width="0.5625" style="55" customWidth="1"/>
    <col min="15" max="15" width="25.7109375" style="55" customWidth="1"/>
    <col min="16" max="16" width="0.5625" style="55" customWidth="1"/>
    <col min="17" max="17" width="10.28125" style="55" customWidth="1"/>
    <col min="18" max="18" width="0.5625" style="55" customWidth="1"/>
    <col min="19" max="19" width="10.28125" style="55" customWidth="1"/>
    <col min="20" max="20" width="0.5625" style="55" customWidth="1"/>
    <col min="21" max="21" width="10.28125" style="55" customWidth="1"/>
    <col min="22" max="22" width="0.5625" style="55" customWidth="1"/>
    <col min="23" max="16384" width="9.140625" style="55" hidden="1" customWidth="1"/>
  </cols>
  <sheetData>
    <row r="1" spans="1:21" ht="30" customHeight="1">
      <c r="A1" s="56" t="s">
        <v>432</v>
      </c>
      <c r="H1" s="57"/>
      <c r="Q1" s="273" t="s">
        <v>430</v>
      </c>
      <c r="R1" s="274"/>
      <c r="S1" s="274"/>
      <c r="T1" s="274"/>
      <c r="U1" s="275"/>
    </row>
    <row r="2" spans="5:21" ht="3" customHeight="1">
      <c r="E2" s="68"/>
      <c r="F2" s="68"/>
      <c r="G2" s="68"/>
      <c r="H2" s="68"/>
      <c r="I2" s="68"/>
      <c r="J2" s="68"/>
      <c r="K2" s="68"/>
      <c r="L2" s="68"/>
      <c r="M2" s="68"/>
      <c r="N2" s="68"/>
      <c r="O2" s="68"/>
      <c r="P2" s="68"/>
      <c r="Q2" s="68"/>
      <c r="R2" s="68"/>
      <c r="S2" s="68"/>
      <c r="T2" s="68"/>
      <c r="U2" s="68"/>
    </row>
    <row r="3" ht="4.5" customHeight="1"/>
    <row r="4" spans="1:21" s="68" customFormat="1" ht="15.75" customHeight="1">
      <c r="A4" s="96"/>
      <c r="B4" s="97"/>
      <c r="C4" s="97" t="s">
        <v>538</v>
      </c>
      <c r="D4" s="97"/>
      <c r="E4" s="98" t="str">
        <f>IF(LEN(Tablica_A!$E$9)&gt;3,Tablica_A!$E$9,"Nije upisano")</f>
        <v>INGRA d.d.</v>
      </c>
      <c r="F4" s="98"/>
      <c r="G4" s="98"/>
      <c r="H4" s="98"/>
      <c r="I4" s="98"/>
      <c r="J4" s="98"/>
      <c r="K4" s="98"/>
      <c r="L4" s="98"/>
      <c r="M4" s="98"/>
      <c r="N4" s="98"/>
      <c r="O4" s="98"/>
      <c r="P4" s="99"/>
      <c r="Q4" s="99"/>
      <c r="R4" s="99"/>
      <c r="S4" s="99"/>
      <c r="T4" s="99"/>
      <c r="U4" s="100"/>
    </row>
    <row r="5" spans="1:21" ht="3" customHeight="1">
      <c r="A5" s="101"/>
      <c r="B5" s="73"/>
      <c r="C5" s="73"/>
      <c r="D5" s="73"/>
      <c r="E5" s="73"/>
      <c r="F5" s="73"/>
      <c r="G5" s="73"/>
      <c r="H5" s="73"/>
      <c r="I5" s="73"/>
      <c r="J5" s="73"/>
      <c r="K5" s="73"/>
      <c r="L5" s="73"/>
      <c r="M5" s="73"/>
      <c r="N5" s="73"/>
      <c r="O5" s="73"/>
      <c r="P5" s="73"/>
      <c r="Q5" s="73"/>
      <c r="R5" s="73"/>
      <c r="S5" s="73"/>
      <c r="T5" s="73"/>
      <c r="U5" s="102"/>
    </row>
    <row r="6" spans="1:21" s="68" customFormat="1" ht="15.75" customHeight="1">
      <c r="A6" s="103"/>
      <c r="B6" s="104"/>
      <c r="C6" s="104" t="s">
        <v>643</v>
      </c>
      <c r="D6" s="104"/>
      <c r="E6" s="105" t="str">
        <f>IF(LEN(Tablica_A!$S$5)&gt;3,Tablica_A!$S$5,"Nije upisano")</f>
        <v>03277267</v>
      </c>
      <c r="F6" s="105"/>
      <c r="G6" s="105"/>
      <c r="H6" s="106"/>
      <c r="I6" s="106"/>
      <c r="J6" s="104"/>
      <c r="K6" s="104" t="s">
        <v>644</v>
      </c>
      <c r="L6" s="106"/>
      <c r="M6" s="105" t="str">
        <f>IF(LEN(Tablica_A!$G$7)&gt;3,Tablica_A!$G$7,"Nije upisano")</f>
        <v>2007-06</v>
      </c>
      <c r="N6" s="105"/>
      <c r="O6" s="105"/>
      <c r="P6" s="106"/>
      <c r="Q6" s="106"/>
      <c r="R6" s="106"/>
      <c r="S6" s="106"/>
      <c r="T6" s="106"/>
      <c r="U6" s="108"/>
    </row>
    <row r="7" spans="1:21" s="79" customFormat="1" ht="15">
      <c r="A7" s="171" t="s">
        <v>167</v>
      </c>
      <c r="B7" s="162"/>
      <c r="C7" s="163"/>
      <c r="D7" s="163"/>
      <c r="E7" s="162"/>
      <c r="S7" s="183" t="s">
        <v>162</v>
      </c>
      <c r="U7" s="183">
        <f>LEN(A8)</f>
        <v>62</v>
      </c>
    </row>
    <row r="8" spans="1:21" s="72" customFormat="1" ht="60" customHeight="1">
      <c r="A8" s="415" t="s">
        <v>507</v>
      </c>
      <c r="B8" s="416"/>
      <c r="C8" s="416"/>
      <c r="D8" s="416"/>
      <c r="E8" s="416"/>
      <c r="F8" s="416"/>
      <c r="G8" s="416"/>
      <c r="H8" s="416"/>
      <c r="I8" s="416"/>
      <c r="J8" s="416"/>
      <c r="K8" s="416"/>
      <c r="L8" s="416"/>
      <c r="M8" s="416"/>
      <c r="N8" s="416"/>
      <c r="O8" s="416"/>
      <c r="P8" s="416"/>
      <c r="Q8" s="416"/>
      <c r="R8" s="416"/>
      <c r="S8" s="416"/>
      <c r="T8" s="416"/>
      <c r="U8" s="417"/>
    </row>
    <row r="9" spans="1:21" s="72" customFormat="1" ht="15">
      <c r="A9" s="169" t="s">
        <v>168</v>
      </c>
      <c r="B9" s="164"/>
      <c r="C9" s="164"/>
      <c r="D9" s="164"/>
      <c r="E9" s="164"/>
      <c r="F9" s="165"/>
      <c r="G9" s="165"/>
      <c r="H9" s="165"/>
      <c r="I9" s="165"/>
      <c r="J9" s="165"/>
      <c r="K9" s="165"/>
      <c r="L9" s="165"/>
      <c r="M9" s="165"/>
      <c r="N9" s="165"/>
      <c r="O9" s="165"/>
      <c r="P9" s="165"/>
      <c r="Q9" s="165"/>
      <c r="S9" s="183" t="s">
        <v>162</v>
      </c>
      <c r="T9" s="79"/>
      <c r="U9" s="183">
        <f>LEN(A10)</f>
        <v>88</v>
      </c>
    </row>
    <row r="10" spans="1:21" s="72" customFormat="1" ht="60" customHeight="1">
      <c r="A10" s="415" t="s">
        <v>506</v>
      </c>
      <c r="B10" s="416"/>
      <c r="C10" s="416"/>
      <c r="D10" s="416"/>
      <c r="E10" s="416"/>
      <c r="F10" s="416"/>
      <c r="G10" s="416"/>
      <c r="H10" s="416"/>
      <c r="I10" s="416"/>
      <c r="J10" s="416"/>
      <c r="K10" s="416"/>
      <c r="L10" s="416"/>
      <c r="M10" s="416"/>
      <c r="N10" s="416"/>
      <c r="O10" s="416"/>
      <c r="P10" s="416"/>
      <c r="Q10" s="416"/>
      <c r="R10" s="416"/>
      <c r="S10" s="416"/>
      <c r="T10" s="416"/>
      <c r="U10" s="417"/>
    </row>
    <row r="11" spans="1:21" s="72" customFormat="1" ht="15">
      <c r="A11" s="169" t="s">
        <v>169</v>
      </c>
      <c r="B11" s="166"/>
      <c r="C11" s="166"/>
      <c r="D11" s="166"/>
      <c r="E11" s="166"/>
      <c r="F11" s="165"/>
      <c r="G11" s="165"/>
      <c r="H11" s="165"/>
      <c r="I11" s="165"/>
      <c r="J11" s="165"/>
      <c r="K11" s="165"/>
      <c r="L11" s="165"/>
      <c r="M11" s="165"/>
      <c r="N11" s="165"/>
      <c r="O11" s="165"/>
      <c r="S11" s="183" t="s">
        <v>162</v>
      </c>
      <c r="T11" s="79"/>
      <c r="U11" s="183">
        <f>LEN(A12)</f>
        <v>258</v>
      </c>
    </row>
    <row r="12" spans="1:21" s="72" customFormat="1" ht="60" customHeight="1">
      <c r="A12" s="415" t="s">
        <v>307</v>
      </c>
      <c r="B12" s="416"/>
      <c r="C12" s="416"/>
      <c r="D12" s="416"/>
      <c r="E12" s="416"/>
      <c r="F12" s="416"/>
      <c r="G12" s="416"/>
      <c r="H12" s="416"/>
      <c r="I12" s="416"/>
      <c r="J12" s="416"/>
      <c r="K12" s="416"/>
      <c r="L12" s="416"/>
      <c r="M12" s="416"/>
      <c r="N12" s="416"/>
      <c r="O12" s="416"/>
      <c r="P12" s="416"/>
      <c r="Q12" s="416"/>
      <c r="R12" s="416"/>
      <c r="S12" s="416"/>
      <c r="T12" s="416"/>
      <c r="U12" s="417"/>
    </row>
    <row r="13" spans="1:21" s="72" customFormat="1" ht="15">
      <c r="A13" s="169" t="s">
        <v>170</v>
      </c>
      <c r="B13" s="164"/>
      <c r="C13" s="164"/>
      <c r="D13" s="164"/>
      <c r="E13" s="164"/>
      <c r="F13" s="165"/>
      <c r="G13" s="165"/>
      <c r="H13" s="165"/>
      <c r="I13" s="165"/>
      <c r="J13" s="165"/>
      <c r="K13" s="165"/>
      <c r="L13" s="165"/>
      <c r="M13" s="165"/>
      <c r="S13" s="183" t="s">
        <v>162</v>
      </c>
      <c r="T13" s="79"/>
      <c r="U13" s="183">
        <f>LEN(A14)</f>
        <v>65</v>
      </c>
    </row>
    <row r="14" spans="1:21" s="72" customFormat="1" ht="60" customHeight="1">
      <c r="A14" s="415" t="s">
        <v>372</v>
      </c>
      <c r="B14" s="416"/>
      <c r="C14" s="416"/>
      <c r="D14" s="416"/>
      <c r="E14" s="416"/>
      <c r="F14" s="416"/>
      <c r="G14" s="416"/>
      <c r="H14" s="416"/>
      <c r="I14" s="416"/>
      <c r="J14" s="416"/>
      <c r="K14" s="416"/>
      <c r="L14" s="416"/>
      <c r="M14" s="416"/>
      <c r="N14" s="416"/>
      <c r="O14" s="416"/>
      <c r="P14" s="416"/>
      <c r="Q14" s="416"/>
      <c r="R14" s="416"/>
      <c r="S14" s="416"/>
      <c r="T14" s="416"/>
      <c r="U14" s="417"/>
    </row>
    <row r="15" spans="1:21" s="72" customFormat="1" ht="15">
      <c r="A15" s="172" t="s">
        <v>171</v>
      </c>
      <c r="B15" s="167"/>
      <c r="C15" s="167"/>
      <c r="D15" s="167"/>
      <c r="E15" s="168"/>
      <c r="U15" s="183">
        <f>LEN(A16)</f>
        <v>96</v>
      </c>
    </row>
    <row r="16" spans="1:21" s="72" customFormat="1" ht="60" customHeight="1">
      <c r="A16" s="415" t="s">
        <v>302</v>
      </c>
      <c r="B16" s="416"/>
      <c r="C16" s="416"/>
      <c r="D16" s="416"/>
      <c r="E16" s="416"/>
      <c r="F16" s="416"/>
      <c r="G16" s="416"/>
      <c r="H16" s="416"/>
      <c r="I16" s="416"/>
      <c r="J16" s="416"/>
      <c r="K16" s="416"/>
      <c r="L16" s="416"/>
      <c r="M16" s="416"/>
      <c r="N16" s="416"/>
      <c r="O16" s="416"/>
      <c r="P16" s="416"/>
      <c r="Q16" s="416"/>
      <c r="R16" s="416"/>
      <c r="S16" s="416"/>
      <c r="T16" s="416"/>
      <c r="U16" s="417"/>
    </row>
    <row r="17" spans="1:21" s="72" customFormat="1" ht="15">
      <c r="A17" s="171" t="s">
        <v>172</v>
      </c>
      <c r="B17" s="170"/>
      <c r="C17" s="170"/>
      <c r="D17" s="170"/>
      <c r="E17" s="170"/>
      <c r="F17" s="79"/>
      <c r="G17" s="79"/>
      <c r="S17" s="183" t="s">
        <v>162</v>
      </c>
      <c r="T17" s="79"/>
      <c r="U17" s="183">
        <f>LEN(A18)</f>
        <v>250</v>
      </c>
    </row>
    <row r="18" spans="1:21" s="72" customFormat="1" ht="60" customHeight="1">
      <c r="A18" s="415" t="s">
        <v>303</v>
      </c>
      <c r="B18" s="416"/>
      <c r="C18" s="416"/>
      <c r="D18" s="416"/>
      <c r="E18" s="416"/>
      <c r="F18" s="416"/>
      <c r="G18" s="416"/>
      <c r="H18" s="416"/>
      <c r="I18" s="416"/>
      <c r="J18" s="416"/>
      <c r="K18" s="416"/>
      <c r="L18" s="416"/>
      <c r="M18" s="416"/>
      <c r="N18" s="416"/>
      <c r="O18" s="416"/>
      <c r="P18" s="416"/>
      <c r="Q18" s="416"/>
      <c r="R18" s="416"/>
      <c r="S18" s="416"/>
      <c r="T18" s="416"/>
      <c r="U18" s="417"/>
    </row>
    <row r="19" spans="1:21" s="72" customFormat="1" ht="15">
      <c r="A19" s="171" t="s">
        <v>182</v>
      </c>
      <c r="B19" s="170"/>
      <c r="C19" s="170"/>
      <c r="D19" s="170"/>
      <c r="E19" s="170"/>
      <c r="F19" s="79"/>
      <c r="G19" s="79"/>
      <c r="S19" s="183" t="s">
        <v>162</v>
      </c>
      <c r="T19" s="79"/>
      <c r="U19" s="183">
        <f>LEN(A20)</f>
        <v>486</v>
      </c>
    </row>
    <row r="20" spans="1:21" s="72" customFormat="1" ht="60" customHeight="1">
      <c r="A20" s="415" t="s">
        <v>308</v>
      </c>
      <c r="B20" s="416"/>
      <c r="C20" s="416"/>
      <c r="D20" s="416"/>
      <c r="E20" s="416"/>
      <c r="F20" s="416"/>
      <c r="G20" s="416"/>
      <c r="H20" s="416"/>
      <c r="I20" s="416"/>
      <c r="J20" s="416"/>
      <c r="K20" s="416"/>
      <c r="L20" s="416"/>
      <c r="M20" s="416"/>
      <c r="N20" s="416"/>
      <c r="O20" s="416"/>
      <c r="P20" s="416"/>
      <c r="Q20" s="416"/>
      <c r="R20" s="416"/>
      <c r="S20" s="416"/>
      <c r="T20" s="416"/>
      <c r="U20" s="417"/>
    </row>
    <row r="21" spans="1:21" s="72" customFormat="1" ht="15">
      <c r="A21" s="171" t="s">
        <v>173</v>
      </c>
      <c r="B21" s="170"/>
      <c r="C21" s="170"/>
      <c r="D21" s="170"/>
      <c r="E21" s="170"/>
      <c r="F21" s="79"/>
      <c r="G21" s="79"/>
      <c r="S21" s="183" t="s">
        <v>162</v>
      </c>
      <c r="T21" s="79"/>
      <c r="U21" s="183">
        <f>LEN(A22)</f>
        <v>211</v>
      </c>
    </row>
    <row r="22" spans="1:21" s="72" customFormat="1" ht="60" customHeight="1">
      <c r="A22" s="415" t="s">
        <v>309</v>
      </c>
      <c r="B22" s="416"/>
      <c r="C22" s="416"/>
      <c r="D22" s="416"/>
      <c r="E22" s="416"/>
      <c r="F22" s="416"/>
      <c r="G22" s="416"/>
      <c r="H22" s="416"/>
      <c r="I22" s="416"/>
      <c r="J22" s="416"/>
      <c r="K22" s="416"/>
      <c r="L22" s="416"/>
      <c r="M22" s="416"/>
      <c r="N22" s="416"/>
      <c r="O22" s="416"/>
      <c r="P22" s="416"/>
      <c r="Q22" s="416"/>
      <c r="R22" s="416"/>
      <c r="S22" s="416"/>
      <c r="T22" s="416"/>
      <c r="U22" s="417"/>
    </row>
    <row r="23" spans="1:21" s="72" customFormat="1" ht="15">
      <c r="A23" s="171" t="s">
        <v>174</v>
      </c>
      <c r="B23" s="170"/>
      <c r="C23" s="170"/>
      <c r="D23" s="170"/>
      <c r="E23" s="170"/>
      <c r="F23" s="79"/>
      <c r="G23" s="79"/>
      <c r="S23" s="183" t="s">
        <v>162</v>
      </c>
      <c r="T23" s="79"/>
      <c r="U23" s="183">
        <f>LEN(A24)</f>
        <v>241</v>
      </c>
    </row>
    <row r="24" spans="1:21" s="72" customFormat="1" ht="60" customHeight="1">
      <c r="A24" s="415" t="s">
        <v>304</v>
      </c>
      <c r="B24" s="416"/>
      <c r="C24" s="416"/>
      <c r="D24" s="416"/>
      <c r="E24" s="416"/>
      <c r="F24" s="416"/>
      <c r="G24" s="416"/>
      <c r="H24" s="416"/>
      <c r="I24" s="416"/>
      <c r="J24" s="416"/>
      <c r="K24" s="416"/>
      <c r="L24" s="416"/>
      <c r="M24" s="416"/>
      <c r="N24" s="416"/>
      <c r="O24" s="416"/>
      <c r="P24" s="416"/>
      <c r="Q24" s="416"/>
      <c r="R24" s="416"/>
      <c r="S24" s="416"/>
      <c r="T24" s="416"/>
      <c r="U24" s="417"/>
    </row>
    <row r="25" spans="1:21" s="72" customFormat="1" ht="15">
      <c r="A25" s="171" t="s">
        <v>175</v>
      </c>
      <c r="B25" s="170"/>
      <c r="C25" s="170"/>
      <c r="D25" s="170"/>
      <c r="E25" s="170"/>
      <c r="F25" s="79"/>
      <c r="G25" s="79"/>
      <c r="S25" s="183" t="s">
        <v>162</v>
      </c>
      <c r="T25" s="79"/>
      <c r="U25" s="183">
        <f>LEN(A26)</f>
        <v>158</v>
      </c>
    </row>
    <row r="26" spans="1:21" s="72" customFormat="1" ht="60" customHeight="1">
      <c r="A26" s="415" t="s">
        <v>310</v>
      </c>
      <c r="B26" s="416"/>
      <c r="C26" s="416"/>
      <c r="D26" s="416"/>
      <c r="E26" s="416"/>
      <c r="F26" s="416"/>
      <c r="G26" s="416"/>
      <c r="H26" s="416"/>
      <c r="I26" s="416"/>
      <c r="J26" s="416"/>
      <c r="K26" s="416"/>
      <c r="L26" s="416"/>
      <c r="M26" s="416"/>
      <c r="N26" s="416"/>
      <c r="O26" s="416"/>
      <c r="P26" s="416"/>
      <c r="Q26" s="416"/>
      <c r="R26" s="416"/>
      <c r="S26" s="416"/>
      <c r="T26" s="416"/>
      <c r="U26" s="417"/>
    </row>
    <row r="27" spans="1:21" s="72" customFormat="1" ht="15">
      <c r="A27" s="171" t="s">
        <v>176</v>
      </c>
      <c r="B27" s="170"/>
      <c r="C27" s="170"/>
      <c r="D27" s="170"/>
      <c r="E27" s="170"/>
      <c r="F27" s="79"/>
      <c r="G27" s="79"/>
      <c r="S27" s="183" t="s">
        <v>162</v>
      </c>
      <c r="T27" s="79"/>
      <c r="U27" s="183">
        <f>LEN(A28)</f>
        <v>107</v>
      </c>
    </row>
    <row r="28" spans="1:21" s="72" customFormat="1" ht="60" customHeight="1">
      <c r="A28" s="415" t="s">
        <v>305</v>
      </c>
      <c r="B28" s="416"/>
      <c r="C28" s="416"/>
      <c r="D28" s="416"/>
      <c r="E28" s="416"/>
      <c r="F28" s="416"/>
      <c r="G28" s="416"/>
      <c r="H28" s="416"/>
      <c r="I28" s="416"/>
      <c r="J28" s="416"/>
      <c r="K28" s="416"/>
      <c r="L28" s="416"/>
      <c r="M28" s="416"/>
      <c r="N28" s="416"/>
      <c r="O28" s="416"/>
      <c r="P28" s="416"/>
      <c r="Q28" s="416"/>
      <c r="R28" s="416"/>
      <c r="S28" s="416"/>
      <c r="T28" s="416"/>
      <c r="U28" s="417"/>
    </row>
    <row r="29" spans="1:21" s="72" customFormat="1" ht="15">
      <c r="A29" s="171" t="s">
        <v>177</v>
      </c>
      <c r="B29" s="170"/>
      <c r="C29" s="170"/>
      <c r="D29" s="170"/>
      <c r="E29" s="170"/>
      <c r="F29" s="79"/>
      <c r="G29" s="79"/>
      <c r="S29" s="183" t="s">
        <v>162</v>
      </c>
      <c r="T29" s="79"/>
      <c r="U29" s="183">
        <f>LEN(A30)</f>
        <v>78</v>
      </c>
    </row>
    <row r="30" spans="1:21" s="72" customFormat="1" ht="60" customHeight="1">
      <c r="A30" s="415" t="s">
        <v>311</v>
      </c>
      <c r="B30" s="416"/>
      <c r="C30" s="416"/>
      <c r="D30" s="416"/>
      <c r="E30" s="416"/>
      <c r="F30" s="416"/>
      <c r="G30" s="416"/>
      <c r="H30" s="416"/>
      <c r="I30" s="416"/>
      <c r="J30" s="416"/>
      <c r="K30" s="416"/>
      <c r="L30" s="416"/>
      <c r="M30" s="416"/>
      <c r="N30" s="416"/>
      <c r="O30" s="416"/>
      <c r="P30" s="416"/>
      <c r="Q30" s="416"/>
      <c r="R30" s="416"/>
      <c r="S30" s="416"/>
      <c r="T30" s="416"/>
      <c r="U30" s="417"/>
    </row>
    <row r="31" spans="1:21" s="72" customFormat="1" ht="15">
      <c r="A31" s="171" t="s">
        <v>178</v>
      </c>
      <c r="B31" s="162"/>
      <c r="C31" s="162"/>
      <c r="D31" s="162"/>
      <c r="E31" s="162"/>
      <c r="F31" s="79"/>
      <c r="G31" s="79"/>
      <c r="S31" s="183" t="s">
        <v>162</v>
      </c>
      <c r="T31" s="79"/>
      <c r="U31" s="183">
        <f>LEN(A32)</f>
        <v>129</v>
      </c>
    </row>
    <row r="32" spans="1:21" s="72" customFormat="1" ht="60" customHeight="1">
      <c r="A32" s="415" t="s">
        <v>312</v>
      </c>
      <c r="B32" s="416"/>
      <c r="C32" s="416"/>
      <c r="D32" s="416"/>
      <c r="E32" s="416"/>
      <c r="F32" s="416"/>
      <c r="G32" s="416"/>
      <c r="H32" s="416"/>
      <c r="I32" s="416"/>
      <c r="J32" s="416"/>
      <c r="K32" s="416"/>
      <c r="L32" s="416"/>
      <c r="M32" s="416"/>
      <c r="N32" s="416"/>
      <c r="O32" s="416"/>
      <c r="P32" s="416"/>
      <c r="Q32" s="416"/>
      <c r="R32" s="416"/>
      <c r="S32" s="416"/>
      <c r="T32" s="416"/>
      <c r="U32" s="417"/>
    </row>
    <row r="33" spans="1:21" s="72" customFormat="1" ht="15">
      <c r="A33" s="171" t="s">
        <v>181</v>
      </c>
      <c r="B33" s="162"/>
      <c r="C33" s="162"/>
      <c r="D33" s="162"/>
      <c r="E33" s="162"/>
      <c r="F33" s="79"/>
      <c r="G33" s="79"/>
      <c r="S33" s="183" t="s">
        <v>162</v>
      </c>
      <c r="T33" s="79"/>
      <c r="U33" s="183">
        <f>LEN(A34)</f>
        <v>206</v>
      </c>
    </row>
    <row r="34" spans="1:21" s="72" customFormat="1" ht="60" customHeight="1">
      <c r="A34" s="415" t="s">
        <v>313</v>
      </c>
      <c r="B34" s="416"/>
      <c r="C34" s="416"/>
      <c r="D34" s="416"/>
      <c r="E34" s="416"/>
      <c r="F34" s="416"/>
      <c r="G34" s="416"/>
      <c r="H34" s="416"/>
      <c r="I34" s="416"/>
      <c r="J34" s="416"/>
      <c r="K34" s="416"/>
      <c r="L34" s="416"/>
      <c r="M34" s="416"/>
      <c r="N34" s="416"/>
      <c r="O34" s="416"/>
      <c r="P34" s="416"/>
      <c r="Q34" s="416"/>
      <c r="R34" s="416"/>
      <c r="S34" s="416"/>
      <c r="T34" s="416"/>
      <c r="U34" s="417"/>
    </row>
    <row r="35" ht="3.75" customHeight="1"/>
    <row r="36" spans="1:21" ht="45" customHeight="1">
      <c r="A36" s="418" t="s">
        <v>183</v>
      </c>
      <c r="B36" s="419"/>
      <c r="C36" s="419"/>
      <c r="D36" s="419"/>
      <c r="E36" s="419"/>
      <c r="F36" s="419"/>
      <c r="G36" s="419"/>
      <c r="H36" s="419"/>
      <c r="I36" s="419"/>
      <c r="J36" s="419"/>
      <c r="K36" s="419"/>
      <c r="L36" s="419"/>
      <c r="M36" s="419"/>
      <c r="N36" s="419"/>
      <c r="O36" s="419"/>
      <c r="P36" s="419"/>
      <c r="Q36" s="419"/>
      <c r="R36" s="419"/>
      <c r="S36" s="419"/>
      <c r="T36" s="419"/>
      <c r="U36" s="419"/>
    </row>
    <row r="37" spans="1:21" ht="42" customHeight="1">
      <c r="A37" s="415"/>
      <c r="B37" s="416"/>
      <c r="C37" s="416"/>
      <c r="D37" s="416"/>
      <c r="E37" s="416"/>
      <c r="F37" s="416"/>
      <c r="G37" s="416"/>
      <c r="H37" s="416"/>
      <c r="I37" s="416"/>
      <c r="J37" s="416"/>
      <c r="K37" s="416"/>
      <c r="L37" s="416"/>
      <c r="M37" s="416"/>
      <c r="N37" s="416"/>
      <c r="O37" s="416"/>
      <c r="P37" s="416"/>
      <c r="Q37" s="416"/>
      <c r="R37" s="416"/>
      <c r="S37" s="416"/>
      <c r="T37" s="416"/>
      <c r="U37" s="417"/>
    </row>
    <row r="38" ht="3" customHeight="1"/>
  </sheetData>
  <sheetProtection password="C79A" sheet="1" objects="1" scenarios="1"/>
  <mergeCells count="17">
    <mergeCell ref="A36:U36"/>
    <mergeCell ref="A37:U37"/>
    <mergeCell ref="A14:U14"/>
    <mergeCell ref="A32:U32"/>
    <mergeCell ref="A24:U24"/>
    <mergeCell ref="A26:U26"/>
    <mergeCell ref="A28:U28"/>
    <mergeCell ref="A30:U30"/>
    <mergeCell ref="A34:U34"/>
    <mergeCell ref="A16:U16"/>
    <mergeCell ref="A18:U18"/>
    <mergeCell ref="A20:U20"/>
    <mergeCell ref="A22:U22"/>
    <mergeCell ref="Q1:U1"/>
    <mergeCell ref="A8:U8"/>
    <mergeCell ref="A10:U10"/>
    <mergeCell ref="A12:U12"/>
  </mergeCells>
  <dataValidations count="1">
    <dataValidation type="textLength" allowBlank="1" showErrorMessage="1" errorTitle="Nedozvoljen unos" error="U slučaju da nemate nikakvih komentara, da pojava nije bilo i slično, upišite &quot;Nije bilo&quot; (bez navodnika). Opis pojave koja se dogodila ili komentar pokušatje objasniti u najvise 1000 slovnih znakova." sqref="A37:U37 A34:U34 A8:U8 A10:U10 A14:U14 A16:U16 A18:U18 A20:U20 A22:U22 A26:U26 A24:U24 A28:U28 A30:U30 A32:U32 A12:U12">
      <formula1>4</formula1>
      <formula2>1000</formula2>
    </dataValidation>
  </dataValidations>
  <printOptions horizontalCentered="1"/>
  <pageMargins left="0.35433070866141736" right="0.35433070866141736" top="0.5905511811023623" bottom="0.984251968503937" header="0.3937007874015748" footer="0.7874015748031497"/>
  <pageSetup fitToHeight="1" fitToWidth="1" horizontalDpi="600" verticalDpi="600" orientation="portrait" paperSize="9" scale="66" r:id="rId3"/>
  <headerFooter alignWithMargins="0">
    <oddFooter>&amp;RStranica &amp;P</oddFooter>
  </headerFooter>
  <legacyDrawing r:id="rId2"/>
</worksheet>
</file>

<file path=xl/worksheets/sheet7.xml><?xml version="1.0" encoding="utf-8"?>
<worksheet xmlns="http://schemas.openxmlformats.org/spreadsheetml/2006/main" xmlns:r="http://schemas.openxmlformats.org/officeDocument/2006/relationships">
  <sheetPr>
    <pageSetUpPr fitToPage="1"/>
  </sheetPr>
  <dimension ref="A1:AB29"/>
  <sheetViews>
    <sheetView showGridLines="0" showRowColHeaders="0" workbookViewId="0" topLeftCell="A1">
      <pane ySplit="1" topLeftCell="BM2" activePane="bottomLeft" state="frozen"/>
      <selection pane="topLeft" activeCell="A1" sqref="A1"/>
      <selection pane="bottomLeft" activeCell="B27" sqref="B27"/>
    </sheetView>
  </sheetViews>
  <sheetFormatPr defaultColWidth="9.140625" defaultRowHeight="12.75" zeroHeight="1"/>
  <cols>
    <col min="1" max="1" width="13.00390625" style="188" customWidth="1"/>
    <col min="2" max="2" width="79.421875" style="0" customWidth="1"/>
    <col min="3" max="3" width="13.00390625" style="188" hidden="1" customWidth="1"/>
    <col min="4" max="5" width="5.7109375" style="189" hidden="1" customWidth="1"/>
    <col min="6" max="21" width="5.7109375" style="190" hidden="1" customWidth="1"/>
    <col min="22" max="28" width="5.7109375" style="0" hidden="1" customWidth="1"/>
    <col min="29" max="16384" width="9.140625" style="0" hidden="1" customWidth="1"/>
  </cols>
  <sheetData>
    <row r="1" spans="1:21" ht="30.75" customHeight="1">
      <c r="A1" s="185" t="s">
        <v>427</v>
      </c>
      <c r="B1" s="185" t="s">
        <v>428</v>
      </c>
      <c r="C1" s="185" t="s">
        <v>427</v>
      </c>
      <c r="D1" s="189">
        <v>1</v>
      </c>
      <c r="E1" s="189">
        <v>2</v>
      </c>
      <c r="F1" s="189">
        <v>3</v>
      </c>
      <c r="G1" s="189">
        <v>4</v>
      </c>
      <c r="H1" s="189">
        <v>5</v>
      </c>
      <c r="I1" s="189">
        <v>6</v>
      </c>
      <c r="J1" s="189">
        <v>7</v>
      </c>
      <c r="K1" s="189">
        <v>8</v>
      </c>
      <c r="L1" s="189">
        <v>9</v>
      </c>
      <c r="M1" s="189">
        <v>10</v>
      </c>
      <c r="N1" s="189">
        <v>11</v>
      </c>
      <c r="O1" s="189">
        <v>12</v>
      </c>
      <c r="P1" s="189">
        <v>13</v>
      </c>
      <c r="Q1" s="189">
        <v>14</v>
      </c>
      <c r="R1" s="189">
        <v>15</v>
      </c>
      <c r="S1" s="189">
        <v>16</v>
      </c>
      <c r="T1" s="189">
        <v>17</v>
      </c>
      <c r="U1" s="189">
        <v>18</v>
      </c>
    </row>
    <row r="2" spans="1:3" ht="45" customHeight="1">
      <c r="A2" s="186" t="str">
        <f>C2</f>
        <v>Zadovoljena</v>
      </c>
      <c r="B2" s="187" t="s">
        <v>397</v>
      </c>
      <c r="C2" s="186" t="str">
        <f>IF(OR(Tablica_A!G5="",Tablica_A!G7="",Tablica_A!G7="",Tablica_A!S5="",Tablica_A!S7="",Tablica_A!E9="",Tablica_A!G11="",Tablica_A!I11="",Tablica_A!O11="",Tablica_A!G13="",Tablica_A!Q13=""),"NIJE zadovoljena","Zadovoljena")</f>
        <v>Zadovoljena</v>
      </c>
    </row>
    <row r="3" spans="1:6" ht="30" customHeight="1">
      <c r="A3" s="186" t="str">
        <f aca="true" t="shared" si="0" ref="A3:A28">C3</f>
        <v>Zadovoljena</v>
      </c>
      <c r="B3" s="187" t="s">
        <v>398</v>
      </c>
      <c r="C3" s="186" t="str">
        <f>IF(OR(F3=0,MID(Tablica_A!G13,1,1)&lt;&gt;"0",MID(Tablica_A!Q13,1,1)&lt;&gt;"0"),"NIJE zadovoljena","Zadovoljena")</f>
        <v>Zadovoljena</v>
      </c>
      <c r="D3" s="191">
        <f>INT(Tablica_A!G13)</f>
        <v>16102535</v>
      </c>
      <c r="E3" s="189">
        <f>INT(Tablica_A!G13)</f>
        <v>16102535</v>
      </c>
      <c r="F3" s="190">
        <f>IF(OR(ISERROR(D3),ISERROR(E3)),0,D3*E3)</f>
        <v>259291633426225</v>
      </c>
    </row>
    <row r="4" spans="1:3" ht="30" customHeight="1">
      <c r="A4" s="186" t="str">
        <f t="shared" si="0"/>
        <v>Zadovoljena</v>
      </c>
      <c r="B4" s="187" t="s">
        <v>384</v>
      </c>
      <c r="C4" s="186" t="str">
        <f>IF(OR(Tablica_A!U15="",Tablica_A!U17="",Tablica_A!U19="",Tablica_A!G17=""),"NIJE zadovoljena","Zadovoljena")</f>
        <v>Zadovoljena</v>
      </c>
    </row>
    <row r="5" spans="1:3" ht="30" customHeight="1">
      <c r="A5" s="186" t="str">
        <f t="shared" si="0"/>
        <v>Zadovoljena</v>
      </c>
      <c r="B5" s="187" t="s">
        <v>385</v>
      </c>
      <c r="C5" s="186" t="str">
        <f>IF(OR(Tablica_A!E21="",Tablica_A!C23="",Tablica_A!M21="",Tablica_A!G19="",Tablica_A!M23="",Tablica_A!S7=""),"NIJE zadovoljena","Zadovoljena")</f>
        <v>Zadovoljena</v>
      </c>
    </row>
    <row r="6" spans="1:3" ht="30" customHeight="1">
      <c r="A6" s="186" t="str">
        <f t="shared" si="0"/>
        <v>Zadovoljena</v>
      </c>
      <c r="B6" s="187" t="s">
        <v>866</v>
      </c>
      <c r="C6" s="186" t="str">
        <f>IF(OR(Tablica_A!C29="",Tablica_A!I29="",Tablica_A!K29="",Tablica_A!O29=""),"NIJE zadovoljena","Zadovoljena")</f>
        <v>Zadovoljena</v>
      </c>
    </row>
    <row r="7" spans="1:14" ht="30" customHeight="1">
      <c r="A7" s="186" t="str">
        <f t="shared" si="0"/>
        <v>Zadovoljena</v>
      </c>
      <c r="B7" s="187" t="s">
        <v>867</v>
      </c>
      <c r="C7" s="186" t="str">
        <f>IF(SUM(D7:N7)&gt;0,"NIJE zadovoljena","Zadovoljena")</f>
        <v>Zadovoljena</v>
      </c>
      <c r="D7" s="189">
        <f>IF(AND(OR(Tablica_A!C29="",Tablica_A!I29="",Tablica_A!K29="",Tablica_A!O29=""),OR(Tablica_A!C29&lt;&gt;"",Tablica_A!I29&lt;&gt;"",Tablica_A!K29&lt;&gt;"",Tablica_A!O29&lt;&gt;"")),1,0)</f>
        <v>0</v>
      </c>
      <c r="E7" s="189">
        <f>IF(AND(OR(Tablica_A!C31="",Tablica_A!I31="",Tablica_A!K31="",Tablica_A!O31=""),OR(Tablica_A!C31&lt;&gt;"",Tablica_A!I31&lt;&gt;"",Tablica_A!K31&lt;&gt;"",Tablica_A!O31&lt;&gt;"")),1,0)</f>
        <v>0</v>
      </c>
      <c r="F7" s="190">
        <f>IF(AND(OR(Tablica_A!C33="",Tablica_A!I33="",Tablica_A!K33="",Tablica_A!O33=""),OR(Tablica_A!C33&lt;&gt;"",Tablica_A!I33&lt;&gt;"",Tablica_A!K33&lt;&gt;"",Tablica_A!O33&lt;&gt;"")),1,0)</f>
        <v>0</v>
      </c>
      <c r="G7" s="190">
        <f>IF(AND(OR(Tablica_A!C35="",Tablica_A!I35="",Tablica_A!K35="",Tablica_A!O35=""),OR(Tablica_A!C35&lt;&gt;"",Tablica_A!I35&lt;&gt;"",Tablica_A!K35&lt;&gt;"",Tablica_A!O35&lt;&gt;"")),1,0)</f>
        <v>0</v>
      </c>
      <c r="H7" s="190">
        <f>IF(AND(OR(Tablica_A!C37="",Tablica_A!I37="",Tablica_A!K37="",Tablica_A!O37=""),OR(Tablica_A!C37&lt;&gt;"",Tablica_A!I37&lt;&gt;"",Tablica_A!K37&lt;&gt;"",Tablica_A!O37&lt;&gt;"")),1,0)</f>
        <v>0</v>
      </c>
      <c r="I7" s="190">
        <f>IF(AND(OR(Tablica_A!C39="",Tablica_A!I39="",Tablica_A!K39="",Tablica_A!O39=""),OR(Tablica_A!C39&lt;&gt;"",Tablica_A!I39&lt;&gt;"",Tablica_A!K39&lt;&gt;"",Tablica_A!O39&lt;&gt;"")),1,0)</f>
        <v>0</v>
      </c>
      <c r="J7" s="190">
        <f>IF(AND(OR(Tablica_A!C41="",Tablica_A!I41="",Tablica_A!K41="",Tablica_A!O41=""),OR(Tablica_A!C41&lt;&gt;"",Tablica_A!I41&lt;&gt;"",Tablica_A!K41&lt;&gt;"",Tablica_A!O41&lt;&gt;"")),1,0)</f>
        <v>0</v>
      </c>
      <c r="K7" s="190">
        <f>IF(AND(OR(Tablica_A!C43="",Tablica_A!I43="",Tablica_A!K43="",Tablica_A!O43=""),OR(Tablica_A!C43&lt;&gt;"",Tablica_A!I43&lt;&gt;"",Tablica_A!K43&lt;&gt;"",Tablica_A!O43&lt;&gt;"")),1,0)</f>
        <v>0</v>
      </c>
      <c r="L7" s="190">
        <f>IF(AND(OR(Tablica_A!C45="",Tablica_A!I45="",Tablica_A!K45="",Tablica_A!O45=""),OR(Tablica_A!C45&lt;&gt;"",Tablica_A!I45&lt;&gt;"",Tablica_A!K45&lt;&gt;"",Tablica_A!O45&lt;&gt;"")),1,0)</f>
        <v>0</v>
      </c>
      <c r="M7" s="190">
        <f>IF(AND(OR(Tablica_A!C49="",Tablica_A!I49="",Tablica_A!K49="",Tablica_A!O49=""),OR(Tablica_A!C49&lt;&gt;"",Tablica_A!I49&lt;&gt;"",Tablica_A!K49&lt;&gt;"",Tablica_A!O49&lt;&gt;"")),1,0)</f>
        <v>0</v>
      </c>
      <c r="N7" s="190">
        <f>IF(AND(OR(Tablica_A!C51="",Tablica_A!I51="",Tablica_A!K51="",Tablica_A!O51=""),OR(Tablica_A!C51&lt;&gt;"",Tablica_A!I51&lt;&gt;"",Tablica_A!K51&lt;&gt;"",Tablica_A!O51&lt;&gt;"")),1,0)</f>
        <v>0</v>
      </c>
    </row>
    <row r="8" spans="1:28" ht="30" customHeight="1">
      <c r="A8" s="186" t="str">
        <f t="shared" si="0"/>
        <v>Zadovoljena</v>
      </c>
      <c r="B8" s="187" t="s">
        <v>409</v>
      </c>
      <c r="C8" s="186" t="str">
        <f>IF(SUM(D8:AB8)&gt;0,"NIJE zadovoljena","Zadovoljena")</f>
        <v>Zadovoljena</v>
      </c>
      <c r="D8" s="189">
        <f>IF(AND(Tablica_A!C31&lt;&gt;"",Tablica_A!C29=""),1,0)</f>
        <v>0</v>
      </c>
      <c r="E8" s="189">
        <f>IF(AND(Tablica_A!C33&lt;&gt;"",Tablica_A!C31=""),1,0)</f>
        <v>0</v>
      </c>
      <c r="F8" s="190">
        <f>IF(AND(Tablica_A!C35&lt;&gt;"",Tablica_A!C33=""),1,0)</f>
        <v>0</v>
      </c>
      <c r="G8" s="190">
        <f>IF(AND(Tablica_A!C37&lt;&gt;"",Tablica_A!C35=""),1,0)</f>
        <v>0</v>
      </c>
      <c r="H8" s="190">
        <f>IF(AND(Tablica_A!C39&lt;&gt;"",Tablica_A!C37=""),1,0)</f>
        <v>0</v>
      </c>
      <c r="I8" s="190">
        <f>IF(AND(Tablica_A!C41&lt;&gt;"",Tablica_A!C39=""),1,0)</f>
        <v>0</v>
      </c>
      <c r="J8" s="190">
        <f>IF(AND(Tablica_A!C43&lt;&gt;"",Tablica_A!C41=""),1,0)</f>
        <v>0</v>
      </c>
      <c r="K8" s="190">
        <f>IF(AND(Tablica_A!C45&lt;&gt;"",Tablica_A!C43=""),1,0)</f>
        <v>0</v>
      </c>
      <c r="L8" s="190">
        <f>IF(AND(Tablica_A!C47&lt;&gt;"",Tablica_A!C45=""),1,0)</f>
        <v>0</v>
      </c>
      <c r="M8" s="190">
        <f>IF(AND(Tablica_A!C49&lt;&gt;"",Tablica_A!C47=""),1,0)</f>
        <v>0</v>
      </c>
      <c r="N8" s="190">
        <f>IF(AND(Tablica_A!C56&lt;&gt;"",Tablica_A!C54=""),1,0)</f>
        <v>0</v>
      </c>
      <c r="O8" s="190">
        <f>IF(AND(Tablica_A!C58&lt;&gt;"",Tablica_A!C56=""),1,0)</f>
        <v>0</v>
      </c>
      <c r="P8" s="190">
        <f>IF(AND(Tablica_A!C60&lt;&gt;"",Tablica_A!C58=""),1,0)</f>
        <v>0</v>
      </c>
      <c r="Q8" s="190">
        <f>IF(AND(Tablica_A!C62&lt;&gt;"",Tablica_A!C60=""),1,0)</f>
        <v>0</v>
      </c>
      <c r="R8" s="190">
        <f>IF(AND(Tablica_A!C64&lt;&gt;"",Tablica_A!C62=""),1,0)</f>
        <v>0</v>
      </c>
      <c r="S8" s="190">
        <f>IF(AND(Tablica_A!C66&lt;&gt;"",Tablica_A!C64=""),1,0)</f>
        <v>0</v>
      </c>
      <c r="T8" s="190">
        <f>IF(AND(Tablica_A!C68&lt;&gt;"",Tablica_A!C66=""),1,0)</f>
        <v>0</v>
      </c>
      <c r="U8" s="190">
        <f>IF(AND(Tablica_A!C70&lt;&gt;"",Tablica_A!C68=""),1,0)</f>
        <v>0</v>
      </c>
      <c r="V8">
        <f>IF(AND(Tablica_A!C72&lt;&gt;"",Tablica_A!C70=""),1,0)</f>
        <v>0</v>
      </c>
      <c r="W8">
        <f>IF(AND(Tablica_A!C74&lt;&gt;"",Tablica_A!C72=""),1,0)</f>
        <v>0</v>
      </c>
      <c r="X8">
        <f>IF(AND(Tablica_A!C76&lt;&gt;"",Tablica_A!C74=""),1,0)</f>
        <v>0</v>
      </c>
      <c r="Y8">
        <f>IF(AND(Tablica_A!C78&lt;&gt;"",Tablica_A!C76=""),1,0)</f>
        <v>0</v>
      </c>
      <c r="Z8">
        <f>IF(AND(Tablica_A!C80&lt;&gt;"",Tablica_A!C78=""),1,0)</f>
        <v>0</v>
      </c>
      <c r="AA8">
        <f>IF(AND(Tablica_A!C82&lt;&gt;"",Tablica_A!C80=""),1,0)</f>
        <v>0</v>
      </c>
      <c r="AB8">
        <f>IF(AND(Tablica_A!C84&lt;&gt;"",Tablica_A!C82=""),1,0)</f>
        <v>0</v>
      </c>
    </row>
    <row r="9" spans="1:18" ht="30" customHeight="1">
      <c r="A9" s="186" t="str">
        <f t="shared" si="0"/>
        <v>Zadovoljena</v>
      </c>
      <c r="B9" s="187" t="s">
        <v>873</v>
      </c>
      <c r="C9" s="186" t="str">
        <f>IF(SUM(D9:R9)&gt;0,"NIJE zadovoljena","Zadovoljena")</f>
        <v>Zadovoljena</v>
      </c>
      <c r="D9" s="189">
        <f>IF(AND(OR(Tablica_A!C54="",Tablica_A!I54="",Tablica_A!K54="",Tablica_A!O54=""),OR(Tablica_A!C54&lt;&gt;"",Tablica_A!I54&lt;&gt;"",Tablica_A!K54&lt;&gt;"",Tablica_A!O54&lt;&gt;"")),1,0)</f>
        <v>0</v>
      </c>
      <c r="E9" s="189">
        <f>IF(AND(OR(Tablica_A!C56="",Tablica_A!I56="",Tablica_A!K56="",Tablica_A!O56=""),OR(Tablica_A!C56&lt;&gt;"",Tablica_A!I56&lt;&gt;"",Tablica_A!K56&lt;&gt;"",Tablica_A!O56&lt;&gt;"")),1,0)</f>
        <v>0</v>
      </c>
      <c r="F9" s="190">
        <f>IF(AND(OR(Tablica_A!C58="",Tablica_A!I58="",Tablica_A!K58="",Tablica_A!O58=""),OR(Tablica_A!C58&lt;&gt;"",Tablica_A!I58&lt;&gt;"",Tablica_A!K58&lt;&gt;"",Tablica_A!O58&lt;&gt;"")),1,0)</f>
        <v>0</v>
      </c>
      <c r="G9" s="190">
        <f>IF(AND(OR(Tablica_A!C60="",Tablica_A!I60="",Tablica_A!K60="",Tablica_A!O60=""),OR(Tablica_A!C60&lt;&gt;"",Tablica_A!I60&lt;&gt;"",Tablica_A!K60&lt;&gt;"",Tablica_A!O60&lt;&gt;"")),1,0)</f>
        <v>0</v>
      </c>
      <c r="H9" s="190">
        <f>IF(AND(OR(Tablica_A!C62="",Tablica_A!I62="",Tablica_A!K62="",Tablica_A!O62=""),OR(Tablica_A!C62&lt;&gt;"",Tablica_A!I62&lt;&gt;"",Tablica_A!K62&lt;&gt;"",Tablica_A!O62&lt;&gt;"")),1,0)</f>
        <v>0</v>
      </c>
      <c r="I9" s="190">
        <f>IF(AND(OR(Tablica_A!C64="",Tablica_A!I64="",Tablica_A!K64="",Tablica_A!O64=""),OR(Tablica_A!C64&lt;&gt;"",Tablica_A!I64&lt;&gt;"",Tablica_A!K64&lt;&gt;"",Tablica_A!O64&lt;&gt;"")),1,0)</f>
        <v>0</v>
      </c>
      <c r="J9" s="190">
        <f>IF(AND(OR(Tablica_A!C66="",Tablica_A!I66="",Tablica_A!K66="",Tablica_A!O66=""),OR(Tablica_A!C66&lt;&gt;"",Tablica_A!I66&lt;&gt;"",Tablica_A!K66&lt;&gt;"",Tablica_A!O66&lt;&gt;"")),1,0)</f>
        <v>0</v>
      </c>
      <c r="K9" s="190">
        <f>IF(AND(OR(Tablica_A!C68="",Tablica_A!I68="",Tablica_A!K68="",Tablica_A!O68=""),OR(Tablica_A!C68&lt;&gt;"",Tablica_A!I68&lt;&gt;"",Tablica_A!K68&lt;&gt;"",Tablica_A!O68&lt;&gt;"")),1,0)</f>
        <v>0</v>
      </c>
      <c r="L9" s="190">
        <f>IF(AND(OR(Tablica_A!C70="",Tablica_A!I70="",Tablica_A!K70="",Tablica_A!O70=""),OR(Tablica_A!C70&lt;&gt;"",Tablica_A!I70&lt;&gt;"",Tablica_A!K70&lt;&gt;"",Tablica_A!O70&lt;&gt;"")),1,0)</f>
        <v>0</v>
      </c>
      <c r="M9" s="190">
        <f>IF(AND(OR(Tablica_A!C74="",Tablica_A!I74="",Tablica_A!K74="",Tablica_A!O74=""),OR(Tablica_A!C74&lt;&gt;"",Tablica_A!I74&lt;&gt;"",Tablica_A!K74&lt;&gt;"",Tablica_A!O74&lt;&gt;"")),1,0)</f>
        <v>0</v>
      </c>
      <c r="N9" s="190">
        <f>IF(AND(OR(Tablica_A!C76="",Tablica_A!I76="",Tablica_A!K76="",Tablica_A!O76=""),OR(Tablica_A!C76&lt;&gt;"",Tablica_A!I76&lt;&gt;"",Tablica_A!K76&lt;&gt;"",Tablica_A!O76&lt;&gt;"")),1,0)</f>
        <v>0</v>
      </c>
      <c r="O9" s="190">
        <f>IF(AND(OR(Tablica_A!C78="",Tablica_A!I78="",Tablica_A!K78="",Tablica_A!O78=""),OR(Tablica_A!C78&lt;&gt;"",Tablica_A!I78&lt;&gt;"",Tablica_A!K78&lt;&gt;"",Tablica_A!O78&lt;&gt;"")),1,0)</f>
        <v>0</v>
      </c>
      <c r="P9" s="190">
        <f>IF(AND(OR(Tablica_A!C80="",Tablica_A!I80="",Tablica_A!K80="",Tablica_A!O80=""),OR(Tablica_A!C80&lt;&gt;"",Tablica_A!I80&lt;&gt;"",Tablica_A!K80&lt;&gt;"",Tablica_A!O80&lt;&gt;"")),1,0)</f>
        <v>0</v>
      </c>
      <c r="Q9" s="190">
        <f>IF(AND(OR(Tablica_A!C82="",Tablica_A!I82="",Tablica_A!K82="",Tablica_A!O82=""),OR(Tablica_A!C82&lt;&gt;"",Tablica_A!I82&lt;&gt;"",Tablica_A!K82&lt;&gt;"",Tablica_A!O82&lt;&gt;"")),1,0)</f>
        <v>0</v>
      </c>
      <c r="R9" s="190">
        <f>IF(AND(OR(Tablica_A!C84="",Tablica_A!I84="",Tablica_A!K84="",Tablica_A!O84=""),OR(Tablica_A!C84&lt;&gt;"",Tablica_A!I84&lt;&gt;"",Tablica_A!K84&lt;&gt;"",Tablica_A!O84&lt;&gt;"")),1,0)</f>
        <v>0</v>
      </c>
    </row>
    <row r="10" spans="1:3" ht="30" customHeight="1">
      <c r="A10" s="186" t="str">
        <f t="shared" si="0"/>
        <v>Zadovoljena</v>
      </c>
      <c r="B10" s="187" t="s">
        <v>872</v>
      </c>
      <c r="C10" s="186" t="str">
        <f>IF(OR(Tablica_A!U90="",Tablica_A!G115=""),"NIJE zadovoljena","Zadovoljena")</f>
        <v>Zadovoljena</v>
      </c>
    </row>
    <row r="11" spans="1:13" ht="30" customHeight="1">
      <c r="A11" s="186" t="str">
        <f t="shared" si="0"/>
        <v>Zadovoljena</v>
      </c>
      <c r="B11" s="193" t="s">
        <v>400</v>
      </c>
      <c r="C11" s="186" t="str">
        <f>IF(SUM(D11:N11)&gt;0,"NIJE zadovoljena","Zadovoljena")</f>
        <v>Zadovoljena</v>
      </c>
      <c r="D11" s="189">
        <f>IF(AND(OR(Tablica_A!C95="",Tablica_A!K95="",Tablica_A!S95="",Tablica_A!U95=""),OR(Tablica_A!C95&lt;&gt;"",Tablica_A!K95&lt;&gt;"",Tablica_A!S95&lt;&gt;"",Tablica_A!U95&lt;&gt;"")),1,0)</f>
        <v>0</v>
      </c>
      <c r="E11" s="189">
        <f>IF(AND(OR(Tablica_A!C97="",Tablica_A!K97="",Tablica_A!S97="",Tablica_A!U97=""),OR(Tablica_A!C97&lt;&gt;"",Tablica_A!K97&lt;&gt;"",Tablica_A!S97&lt;&gt;"",Tablica_A!U97&lt;&gt;"")),1,0)</f>
        <v>0</v>
      </c>
      <c r="F11" s="189">
        <f>IF(AND(OR(Tablica_A!C99="",Tablica_A!K99="",Tablica_A!S99="",Tablica_A!U99=""),OR(Tablica_A!C99&lt;&gt;"",Tablica_A!K99&lt;&gt;"",Tablica_A!S99&lt;&gt;"",Tablica_A!U99&lt;&gt;"")),1,0)</f>
        <v>0</v>
      </c>
      <c r="G11" s="189">
        <f>IF(AND(OR(Tablica_A!C101="",Tablica_A!K101="",Tablica_A!S101="",Tablica_A!U101=""),OR(Tablica_A!C101&lt;&gt;"",Tablica_A!K101&lt;&gt;"",Tablica_A!S101&lt;&gt;"",Tablica_A!U101&lt;&gt;"")),1,0)</f>
        <v>0</v>
      </c>
      <c r="H11" s="189">
        <f>IF(AND(OR(Tablica_A!C103="",Tablica_A!K103="",Tablica_A!S103="",Tablica_A!U103=""),OR(Tablica_A!C103&lt;&gt;"",Tablica_A!K103&lt;&gt;"",Tablica_A!S103&lt;&gt;"",Tablica_A!U103&lt;&gt;"")),1,0)</f>
        <v>0</v>
      </c>
      <c r="I11" s="189">
        <f>IF(AND(OR(Tablica_A!C105="",Tablica_A!K105="",Tablica_A!S105="",Tablica_A!U105=""),OR(Tablica_A!C105&lt;&gt;"",Tablica_A!K105&lt;&gt;"",Tablica_A!S105&lt;&gt;"",Tablica_A!U105&lt;&gt;"")),1,0)</f>
        <v>0</v>
      </c>
      <c r="J11" s="189">
        <f>IF(AND(OR(Tablica_A!C107="",Tablica_A!K107="",Tablica_A!S107="",Tablica_A!U107=""),OR(Tablica_A!C107&lt;&gt;"",Tablica_A!K107&lt;&gt;"",Tablica_A!S107&lt;&gt;"",Tablica_A!U107&lt;&gt;"")),1,0)</f>
        <v>0</v>
      </c>
      <c r="K11" s="189">
        <f>IF(AND(OR(Tablica_A!C109="",Tablica_A!K109="",Tablica_A!S109="",Tablica_A!U109=""),OR(Tablica_A!C109&lt;&gt;"",Tablica_A!K109&lt;&gt;"",Tablica_A!S109&lt;&gt;"",Tablica_A!U109&lt;&gt;"")),1,0)</f>
        <v>0</v>
      </c>
      <c r="L11" s="189">
        <f>IF(AND(OR(Tablica_A!C111="",Tablica_A!K111="",Tablica_A!S111="",Tablica_A!U111=""),OR(Tablica_A!C111&lt;&gt;"",Tablica_A!K111&lt;&gt;"",Tablica_A!S111&lt;&gt;"",Tablica_A!U111&lt;&gt;"")),1,0)</f>
        <v>0</v>
      </c>
      <c r="M11" s="189">
        <f>IF(AND(OR(Tablica_A!C113="",Tablica_A!K113="",Tablica_A!S113="",Tablica_A!U113=""),OR(Tablica_A!C113&lt;&gt;"",Tablica_A!K113&lt;&gt;"",Tablica_A!S113&lt;&gt;"",Tablica_A!U113&lt;&gt;"")),1,0)</f>
        <v>0</v>
      </c>
    </row>
    <row r="12" spans="1:3" ht="45" customHeight="1">
      <c r="A12" s="186" t="str">
        <f t="shared" si="0"/>
        <v>Zadovoljena</v>
      </c>
      <c r="B12" s="193" t="s">
        <v>399</v>
      </c>
      <c r="C12" s="192" t="str">
        <f>IF(OR(SUM(Tablica_A!U95:U115)&gt;100,SUM(Tablica_A!S95:S115)&gt;(SUM(Tablica_A!K121:K137)+SUM(Tablica_A!U121:U137))),"NIJE Zadovoljena","Zadovoljena")</f>
        <v>Zadovoljena</v>
      </c>
    </row>
    <row r="13" spans="1:14" ht="60" customHeight="1">
      <c r="A13" s="186" t="str">
        <f t="shared" si="0"/>
        <v>Zadovoljena</v>
      </c>
      <c r="B13" s="193" t="s">
        <v>874</v>
      </c>
      <c r="C13" s="186" t="str">
        <f>IF(SUM(D13:P13)&gt;0,"NIJE zadovoljena","Zadovoljena")</f>
        <v>Zadovoljena</v>
      </c>
      <c r="D13" s="189">
        <f>IF(OR(AND(Tablica_A!$U$90&gt;0,Tablica_A!C95=""),AND(Tablica_A!C97&lt;&gt;"",Tablica_A!C95="")),1,0)</f>
        <v>0</v>
      </c>
      <c r="E13" s="189">
        <f>IF(OR(AND(Tablica_A!$U$90&gt;1,Tablica_A!C97=""),AND(Tablica_A!C99&lt;&gt;"",Tablica_A!C97="")),1,0)</f>
        <v>0</v>
      </c>
      <c r="F13" s="190">
        <f>IF(OR(AND(Tablica_A!$U$90&gt;2,Tablica_A!C99=""),AND(Tablica_A!C101&lt;&gt;"",Tablica_A!C99="")),1,0)</f>
        <v>0</v>
      </c>
      <c r="G13" s="190">
        <f>IF(OR(AND(Tablica_A!$U$90&gt;3,Tablica_A!C101=""),AND(Tablica_A!C103&lt;&gt;"",Tablica_A!C101="")),1,0)</f>
        <v>0</v>
      </c>
      <c r="H13" s="190">
        <f>IF(OR(AND(Tablica_A!$U$90&gt;4,Tablica_A!C103=""),AND(Tablica_A!C105&lt;&gt;"",Tablica_A!C103="")),1,0)</f>
        <v>0</v>
      </c>
      <c r="I13" s="190">
        <f>IF(OR(AND(Tablica_A!$U$90&gt;5,Tablica_A!C105=""),AND(Tablica_A!C107&lt;&gt;"",Tablica_A!C105="")),1,0)</f>
        <v>0</v>
      </c>
      <c r="J13" s="190">
        <f>IF(OR(AND(Tablica_A!$U$90&gt;6,Tablica_A!C107=""),AND(Tablica_A!C109&lt;&gt;"",Tablica_A!C107="")),1,0)</f>
        <v>0</v>
      </c>
      <c r="K13" s="190">
        <f>IF(OR(AND(Tablica_A!$U$90&gt;7,Tablica_A!C109=""),AND(Tablica_A!C111&lt;&gt;"",Tablica_A!C109="")),1,0)</f>
        <v>0</v>
      </c>
      <c r="L13" s="190">
        <f>IF(OR(AND(Tablica_A!$U$90&gt;8,Tablica_A!C111=""),AND(Tablica_A!C113&lt;&gt;"",Tablica_A!C111="")),1,0)</f>
        <v>0</v>
      </c>
      <c r="M13" s="190">
        <f>IF(OR(AND(Tablica_A!$U$90&gt;9,Tablica_A!C113=""),AND(Tablica_A!C115&lt;&gt;"",Tablica_A!C113="")),1,0)</f>
        <v>0</v>
      </c>
      <c r="N13" s="190">
        <f>IF(OR(Tablica_A!S97&gt;Tablica_A!S95,Tablica_A!U97&gt;Tablica_A!U95,Tablica_A!S99&gt;Tablica_A!S97,Tablica_A!U99&gt;Tablica_A!U97,Tablica_A!S101&gt;Tablica_A!S99,Tablica_A!U101&gt;Tablica_A!U99,Tablica_A!S103&gt;Tablica_A!S101,Tablica_A!U103&gt;Tablica_A!U101,Tablica_A!S105&gt;Tablica_A!S103,Tablica_A!U105&gt;Tablica_A!U103,Tablica_A!S107&gt;Tablica_A!S105,Tablica_A!U107&gt;Tablica_A!U105,Tablica_A!S109&gt;Tablica_A!S107,Tablica_A!U109&gt;Tablica_A!U107,Tablica_A!S111&gt;Tablica_A!S109,Tablica_A!U111&gt;Tablica_A!U109,Tablica_A!S113&gt;Tablica_A!S111,Tablica_A!U113&gt;Tablica_A!U111),1,0)</f>
        <v>0</v>
      </c>
    </row>
    <row r="14" spans="1:3" ht="30" customHeight="1">
      <c r="A14" s="186" t="str">
        <f t="shared" si="0"/>
        <v>Zadovoljena</v>
      </c>
      <c r="B14" s="193" t="s">
        <v>401</v>
      </c>
      <c r="C14" s="186" t="str">
        <f>IF(AND(Tablica_A!K121="",Tablica_A!U121=""),"NIJE zadovoljena","Zadovoljena")</f>
        <v>Zadovoljena</v>
      </c>
    </row>
    <row r="15" spans="1:21" ht="30" customHeight="1">
      <c r="A15" s="186" t="str">
        <f t="shared" si="0"/>
        <v>Zadovoljena</v>
      </c>
      <c r="B15" s="193" t="s">
        <v>402</v>
      </c>
      <c r="C15" s="186" t="str">
        <f>IF(SUM(D15:U15)&gt;0,"NIJE zadovoljena","Zadovoljena")</f>
        <v>Zadovoljena</v>
      </c>
      <c r="D15" s="189">
        <f>IF(AND(OR(Tablica_A!C121="",Tablica_A!G121="",Tablica_A!K121=""),OR(Tablica_A!C121&lt;&gt;"",Tablica_A!G121&lt;&gt;"",Tablica_A!K121&lt;&gt;"")),1,0)</f>
        <v>0</v>
      </c>
      <c r="E15" s="189">
        <f>IF(AND(OR(Tablica_A!C123="",Tablica_A!G123="",Tablica_A!K123=""),OR(Tablica_A!C123&lt;&gt;"",Tablica_A!G123&lt;&gt;"",Tablica_A!K123&lt;&gt;"")),1,0)</f>
        <v>0</v>
      </c>
      <c r="F15" s="190">
        <f>IF(AND(OR(Tablica_A!C125="",Tablica_A!G125="",Tablica_A!K125=""),OR(Tablica_A!C125&lt;&gt;"",Tablica_A!G125&lt;&gt;"",Tablica_A!K125&lt;&gt;"")),1,0)</f>
        <v>0</v>
      </c>
      <c r="G15" s="190">
        <f>IF(AND(OR(Tablica_A!C127="",Tablica_A!G127="",Tablica_A!K127=""),OR(Tablica_A!C127&lt;&gt;"",Tablica_A!G127&lt;&gt;"",Tablica_A!K127&lt;&gt;"")),1,0)</f>
        <v>0</v>
      </c>
      <c r="H15" s="190">
        <f>IF(AND(OR(Tablica_A!C129="",Tablica_A!G129="",Tablica_A!K129=""),OR(Tablica_A!C129&lt;&gt;"",Tablica_A!G129&lt;&gt;"",Tablica_A!K129&lt;&gt;"")),1,0)</f>
        <v>0</v>
      </c>
      <c r="I15" s="190">
        <f>IF(AND(OR(Tablica_A!C131="",Tablica_A!G131="",Tablica_A!K131=""),OR(Tablica_A!C131&lt;&gt;"",Tablica_A!G131&lt;&gt;"",Tablica_A!K131&lt;&gt;"")),1,0)</f>
        <v>0</v>
      </c>
      <c r="J15" s="190">
        <f>IF(AND(OR(Tablica_A!C133="",Tablica_A!G133="",Tablica_A!K133=""),OR(Tablica_A!C133&lt;&gt;"",Tablica_A!G133&lt;&gt;"",Tablica_A!K133&lt;&gt;"")),1,0)</f>
        <v>0</v>
      </c>
      <c r="K15" s="190">
        <f>IF(AND(OR(Tablica_A!C135="",Tablica_A!G135="",Tablica_A!K135=""),OR(Tablica_A!C135&lt;&gt;"",Tablica_A!G135&lt;&gt;"",Tablica_A!K135&lt;&gt;"")),1,0)</f>
        <v>0</v>
      </c>
      <c r="L15" s="190">
        <f>IF(AND(OR(Tablica_A!C137="",Tablica_A!G137="",Tablica_A!K137=""),OR(Tablica_A!C137&lt;&gt;"",Tablica_A!G137&lt;&gt;"",Tablica_A!K137&lt;&gt;"")),1,0)</f>
        <v>0</v>
      </c>
      <c r="M15" s="189">
        <f>IF(AND(OR(Tablica_A!M121="",Tablica_A!Q121="",Tablica_A!U121=""),OR(Tablica_A!M121&lt;&gt;"",Tablica_A!Q121&lt;&gt;"",Tablica_A!U121&lt;&gt;"")),1,0)</f>
        <v>0</v>
      </c>
      <c r="N15" s="189">
        <f>IF(AND(OR(Tablica_A!M123="",Tablica_A!Q123="",Tablica_A!U123=""),OR(Tablica_A!M123&lt;&gt;"",Tablica_A!Q123&lt;&gt;"",Tablica_A!U123&lt;&gt;"")),1,0)</f>
        <v>0</v>
      </c>
      <c r="O15" s="189">
        <f>IF(AND(OR(Tablica_A!M125="",Tablica_A!Q125="",Tablica_A!U125=""),OR(Tablica_A!M125&lt;&gt;"",Tablica_A!Q125&lt;&gt;"",Tablica_A!U125&lt;&gt;"")),1,0)</f>
        <v>0</v>
      </c>
      <c r="P15" s="189">
        <f>IF(AND(OR(Tablica_A!M127="",Tablica_A!Q127="",Tablica_A!U127=""),OR(Tablica_A!M127&lt;&gt;"",Tablica_A!Q127&lt;&gt;"",Tablica_A!U127&lt;&gt;"")),1,0)</f>
        <v>0</v>
      </c>
      <c r="Q15" s="189">
        <f>IF(AND(OR(Tablica_A!M129="",Tablica_A!Q129="",Tablica_A!U129=""),OR(Tablica_A!M129&lt;&gt;"",Tablica_A!Q129&lt;&gt;"",Tablica_A!U129&lt;&gt;"")),1,0)</f>
        <v>0</v>
      </c>
      <c r="R15" s="189">
        <f>IF(AND(OR(Tablica_A!M131="",Tablica_A!Q131="",Tablica_A!U131=""),OR(Tablica_A!M131&lt;&gt;"",Tablica_A!Q131&lt;&gt;"",Tablica_A!U131&lt;&gt;"")),1,0)</f>
        <v>0</v>
      </c>
      <c r="S15" s="189">
        <f>IF(AND(OR(Tablica_A!M133="",Tablica_A!Q133="",Tablica_A!U133=""),OR(Tablica_A!M133&lt;&gt;"",Tablica_A!Q133&lt;&gt;"",Tablica_A!U133&lt;&gt;"")),1,0)</f>
        <v>0</v>
      </c>
      <c r="T15" s="189">
        <f>IF(AND(OR(Tablica_A!M135="",Tablica_A!Q135="",Tablica_A!U135=""),OR(Tablica_A!M135&lt;&gt;"",Tablica_A!Q135&lt;&gt;"",Tablica_A!U135&lt;&gt;"")),1,0)</f>
        <v>0</v>
      </c>
      <c r="U15" s="189">
        <f>IF(AND(OR(Tablica_A!M137="",Tablica_A!Q137="",Tablica_A!U137=""),OR(Tablica_A!M137&lt;&gt;"",Tablica_A!Q137&lt;&gt;"",Tablica_A!U137&lt;&gt;"")),1,0)</f>
        <v>0</v>
      </c>
    </row>
    <row r="16" spans="1:19" ht="54.75" customHeight="1">
      <c r="A16" s="186" t="str">
        <f t="shared" si="0"/>
        <v>Zadovoljena</v>
      </c>
      <c r="B16" s="193" t="s">
        <v>589</v>
      </c>
      <c r="C16" s="186" t="str">
        <f>IF(SUM(D16:U16)&gt;0,"NIJE zadovoljena","Zadovoljena")</f>
        <v>Zadovoljena</v>
      </c>
      <c r="D16" s="189">
        <f>IF(AND(Tablica_A!C123&lt;&gt;"",Tablica_A!C121=""),1,0)</f>
        <v>0</v>
      </c>
      <c r="E16" s="189">
        <f>IF(AND(Tablica_A!C125&lt;&gt;"",Tablica_A!C123=""),1,0)</f>
        <v>0</v>
      </c>
      <c r="F16" s="189">
        <f>IF(AND(Tablica_A!C127&lt;&gt;"",Tablica_A!C125=""),1,0)</f>
        <v>0</v>
      </c>
      <c r="G16" s="189">
        <f>IF(AND(Tablica_A!C129&lt;&gt;"",Tablica_A!C127=""),1,0)</f>
        <v>0</v>
      </c>
      <c r="H16" s="189">
        <f>IF(AND(Tablica_A!C131&lt;&gt;"",Tablica_A!C129=""),1,0)</f>
        <v>0</v>
      </c>
      <c r="I16" s="189">
        <f>IF(AND(Tablica_A!C133&lt;&gt;"",Tablica_A!C131=""),1,0)</f>
        <v>0</v>
      </c>
      <c r="J16" s="189">
        <f>IF(AND(Tablica_A!C135&lt;&gt;"",Tablica_A!C133=""),1,0)</f>
        <v>0</v>
      </c>
      <c r="K16" s="189">
        <f>IF(AND(Tablica_A!C137&lt;&gt;"",Tablica_A!C135=""),1,0)</f>
        <v>0</v>
      </c>
      <c r="L16" s="189">
        <f>IF(AND(Tablica_A!M123&lt;&gt;"",Tablica_A!M121=""),1,0)</f>
        <v>0</v>
      </c>
      <c r="M16" s="189">
        <f>IF(AND(Tablica_A!M125&lt;&gt;"",Tablica_A!M123=""),1,0)</f>
        <v>0</v>
      </c>
      <c r="N16" s="189">
        <f>IF(AND(Tablica_A!M127&lt;&gt;"",Tablica_A!M125=""),1,0)</f>
        <v>0</v>
      </c>
      <c r="O16" s="189">
        <f>IF(AND(Tablica_A!M129&lt;&gt;"",Tablica_A!M127=""),1,0)</f>
        <v>0</v>
      </c>
      <c r="P16" s="189">
        <f>IF(AND(Tablica_A!M131&lt;&gt;"",Tablica_A!M129=""),1,0)</f>
        <v>0</v>
      </c>
      <c r="Q16" s="189">
        <f>IF(AND(Tablica_A!M133&lt;&gt;"",Tablica_A!M131=""),1,0)</f>
        <v>0</v>
      </c>
      <c r="R16" s="189">
        <f>IF(AND(Tablica_A!M135&lt;&gt;"",Tablica_A!M133=""),1,0)</f>
        <v>0</v>
      </c>
      <c r="S16" s="189">
        <f>IF(AND(Tablica_A!M137&lt;&gt;"",Tablica_A!M135=""),1,0)</f>
        <v>0</v>
      </c>
    </row>
    <row r="17" spans="1:19" ht="54.75" customHeight="1">
      <c r="A17" s="186" t="str">
        <f t="shared" si="0"/>
        <v>Zadovoljena</v>
      </c>
      <c r="B17" s="193" t="s">
        <v>403</v>
      </c>
      <c r="C17" s="186" t="str">
        <f>IF(SUM(D17:U17)&gt;0,"NIJE zadovoljena","Zadovoljena")</f>
        <v>Zadovoljena</v>
      </c>
      <c r="D17" s="189">
        <f>IF(OR(AND(Tablica_A!C121="",Tablica_A!O139&lt;&gt;""),AND(Tablica_A!C121&lt;&gt;"",Tablica_A!O139="")),1,0)</f>
        <v>0</v>
      </c>
      <c r="E17" s="189">
        <f>IF(OR(AND(Tablica_A!M121="",Tablica_A!O141&lt;&gt;""),AND(Tablica_A!M121&lt;&gt;"",Tablica_A!O141="")),1,0)</f>
        <v>0</v>
      </c>
      <c r="F17" s="189">
        <f>IF(AND(Tablica_A!O139=Tablica_A!O141,Tablica_A!O141&lt;&gt;""),1,0)</f>
        <v>0</v>
      </c>
      <c r="G17" s="189"/>
      <c r="H17" s="189"/>
      <c r="I17" s="189"/>
      <c r="J17" s="189"/>
      <c r="K17" s="189"/>
      <c r="L17" s="189"/>
      <c r="M17" s="189"/>
      <c r="N17" s="189"/>
      <c r="O17" s="189"/>
      <c r="P17" s="189"/>
      <c r="Q17" s="189"/>
      <c r="R17" s="189"/>
      <c r="S17" s="189"/>
    </row>
    <row r="18" spans="1:19" ht="30" customHeight="1">
      <c r="A18" s="186" t="str">
        <f t="shared" si="0"/>
        <v>Zadovoljena</v>
      </c>
      <c r="B18" s="193" t="s">
        <v>404</v>
      </c>
      <c r="C18" s="186" t="str">
        <f>IF(OR(AND(Tablica_A!G5="DA",Tablica_A!E146&lt;&gt;""),AND(Tablica_A!G5="NE",Tablica_A!E146="")),"Zadovoljena","NIJE Zadovoljena")</f>
        <v>Zadovoljena</v>
      </c>
      <c r="F18" s="189"/>
      <c r="G18" s="189"/>
      <c r="H18" s="189"/>
      <c r="I18" s="189"/>
      <c r="J18" s="189"/>
      <c r="K18" s="189"/>
      <c r="L18" s="189"/>
      <c r="M18" s="189"/>
      <c r="N18" s="189"/>
      <c r="O18" s="189"/>
      <c r="P18" s="189"/>
      <c r="Q18" s="189"/>
      <c r="R18" s="189"/>
      <c r="S18" s="189"/>
    </row>
    <row r="19" spans="1:13" ht="30" customHeight="1">
      <c r="A19" s="186" t="str">
        <f t="shared" si="0"/>
        <v>Zadovoljena</v>
      </c>
      <c r="B19" s="193" t="s">
        <v>405</v>
      </c>
      <c r="C19" s="186" t="str">
        <f>IF(SUM(D19:N19)&gt;0,"NIJE zadovoljena","Zadovoljena")</f>
        <v>Zadovoljena</v>
      </c>
      <c r="D19" s="189">
        <f>IF(AND(OR(Tablica_A!C146="",Tablica_A!E146="",Tablica_A!M146="",Tablica_A!Q146=""),OR(Tablica_A!C146&lt;&gt;"",Tablica_A!E146&lt;&gt;"",Tablica_A!M146&lt;&gt;"",Tablica_A!Q146&lt;&gt;"")),1,0)</f>
        <v>0</v>
      </c>
      <c r="E19" s="189">
        <f>IF(AND(OR(Tablica_A!C148="",Tablica_A!E148="",Tablica_A!M148="",Tablica_A!Q148=""),OR(Tablica_A!C148&lt;&gt;"",Tablica_A!E148&lt;&gt;"",Tablica_A!M148&lt;&gt;"",Tablica_A!Q148&lt;&gt;"")),1,0)</f>
        <v>0</v>
      </c>
      <c r="F19" s="189">
        <f>IF(AND(OR(Tablica_A!C150="",Tablica_A!E150="",Tablica_A!M150="",Tablica_A!Q150=""),OR(Tablica_A!C150&lt;&gt;"",Tablica_A!E150&lt;&gt;"",Tablica_A!M150&lt;&gt;"",Tablica_A!Q150&lt;&gt;"")),1,0)</f>
        <v>0</v>
      </c>
      <c r="G19" s="189">
        <f>IF(AND(OR(Tablica_A!C152="",Tablica_A!E152="",Tablica_A!M152="",Tablica_A!Q152=""),OR(Tablica_A!C152&lt;&gt;"",Tablica_A!E152&lt;&gt;"",Tablica_A!M152&lt;&gt;"",Tablica_A!Q152&lt;&gt;"")),1,0)</f>
        <v>0</v>
      </c>
      <c r="H19" s="189">
        <f>IF(AND(OR(Tablica_A!C154="",Tablica_A!E154="",Tablica_A!M154="",Tablica_A!Q154=""),OR(Tablica_A!C154&lt;&gt;"",Tablica_A!E154&lt;&gt;"",Tablica_A!M154&lt;&gt;"",Tablica_A!Q154&lt;&gt;"")),1,0)</f>
        <v>0</v>
      </c>
      <c r="I19" s="189">
        <f>IF(AND(OR(Tablica_A!C156="",Tablica_A!E156="",Tablica_A!M156="",Tablica_A!Q156=""),OR(Tablica_A!C156&lt;&gt;"",Tablica_A!E156&lt;&gt;"",Tablica_A!M156&lt;&gt;"",Tablica_A!Q156&lt;&gt;"")),1,0)</f>
        <v>0</v>
      </c>
      <c r="J19" s="189"/>
      <c r="K19" s="189"/>
      <c r="L19" s="189"/>
      <c r="M19" s="189"/>
    </row>
    <row r="20" spans="1:19" ht="30" customHeight="1">
      <c r="A20" s="186" t="str">
        <f t="shared" si="0"/>
        <v>Zadovoljena</v>
      </c>
      <c r="B20" s="193" t="s">
        <v>876</v>
      </c>
      <c r="C20" s="186" t="str">
        <f>IF(SUM(D20:U20)&gt;0,"NIJE zadovoljena","Zadovoljena")</f>
        <v>Zadovoljena</v>
      </c>
      <c r="D20" s="189">
        <f>IF(AND(Tablica_A!E148&lt;&gt;"",Tablica_A!E146=""),1,0)</f>
        <v>0</v>
      </c>
      <c r="E20" s="189">
        <f>IF(AND(Tablica_A!E150&lt;&gt;"",Tablica_A!E148=""),1,0)</f>
        <v>0</v>
      </c>
      <c r="F20" s="189">
        <f>IF(AND(Tablica_A!E152&lt;&gt;"",Tablica_A!E150=""),1,0)</f>
        <v>0</v>
      </c>
      <c r="G20" s="189">
        <f>IF(AND(Tablica_A!E154&lt;&gt;"",Tablica_A!E152=""),1,0)</f>
        <v>0</v>
      </c>
      <c r="H20" s="189">
        <f>IF(AND(Tablica_A!E156&lt;&gt;"",Tablica_A!E154=""),1,0)</f>
        <v>0</v>
      </c>
      <c r="I20" s="189"/>
      <c r="J20" s="189"/>
      <c r="K20" s="189"/>
      <c r="L20" s="189"/>
      <c r="M20" s="189"/>
      <c r="N20" s="189"/>
      <c r="O20" s="189"/>
      <c r="P20" s="189"/>
      <c r="Q20" s="189"/>
      <c r="R20" s="189"/>
      <c r="S20" s="189"/>
    </row>
    <row r="21" spans="1:3" ht="30" customHeight="1">
      <c r="A21" s="186" t="str">
        <f t="shared" si="0"/>
        <v>Zadovoljena</v>
      </c>
      <c r="B21" s="187" t="s">
        <v>0</v>
      </c>
      <c r="C21" s="186" t="str">
        <f>IF(OR(Tablica_A!K158="",Tablica_A!K160="",Tablica_A!O160=""),"NIJE zadovoljena","Zadovoljena")</f>
        <v>Zadovoljena</v>
      </c>
    </row>
    <row r="22" spans="1:13" ht="45" customHeight="1">
      <c r="A22" s="186" t="str">
        <f t="shared" si="0"/>
        <v>Zadovoljena</v>
      </c>
      <c r="B22" s="193" t="s">
        <v>406</v>
      </c>
      <c r="C22" s="186" t="str">
        <f>IF(SUM(D22:N22)&gt;0,"NIJE zadovoljena","Zadovoljena")</f>
        <v>Zadovoljena</v>
      </c>
      <c r="D22" s="189">
        <f>IF(AND(OR(Tablica_A!C165="",Tablica_A!Q165=""),OR(Tablica_A!C165&lt;&gt;"",Tablica_A!Q165&lt;&gt;"",Tablica_A!M149&lt;&gt;"",Tablica_A!Q149&lt;&gt;"")),1,0)</f>
        <v>0</v>
      </c>
      <c r="E22" s="189">
        <f>IF(AND(OR(Tablica_A!C167="",Tablica_A!Q167=""),OR(Tablica_A!C167&lt;&gt;"",Tablica_A!Q167&lt;&gt;"",Tablica_A!M151&lt;&gt;"",Tablica_A!Q151&lt;&gt;"")),1,0)</f>
        <v>0</v>
      </c>
      <c r="F22" s="189">
        <f>IF(AND(OR(Tablica_A!C169="",Tablica_A!Q169=""),OR(Tablica_A!C169&lt;&gt;"",Tablica_A!Q169&lt;&gt;"",Tablica_A!M153&lt;&gt;"",Tablica_A!Q153&lt;&gt;"")),1,0)</f>
        <v>0</v>
      </c>
      <c r="G22" s="189">
        <f>IF(AND(OR(Tablica_A!C171="",Tablica_A!Q171=""),OR(Tablica_A!C171&lt;&gt;"",Tablica_A!Q171&lt;&gt;"",Tablica_A!M155&lt;&gt;"",Tablica_A!Q155&lt;&gt;"")),1,0)</f>
        <v>0</v>
      </c>
      <c r="H22" s="189">
        <f>IF(AND(OR(Tablica_A!C173="",Tablica_A!Q173=""),OR(Tablica_A!C173&lt;&gt;"",Tablica_A!Q173&lt;&gt;"",Tablica_A!M157&lt;&gt;"",Tablica_A!Q157&lt;&gt;"")),1,0)</f>
        <v>0</v>
      </c>
      <c r="I22" s="189">
        <f>IF(AND(Tablica_A!C167&lt;&gt;"",Tablica_A!C165=""),1,0)</f>
        <v>0</v>
      </c>
      <c r="J22" s="189">
        <f>IF(AND(Tablica_A!C169&lt;&gt;"",Tablica_A!C167=""),1,0)</f>
        <v>0</v>
      </c>
      <c r="K22" s="189">
        <f>IF(AND(Tablica_A!C171&lt;&gt;"",Tablica_A!C169=""),1,0)</f>
        <v>0</v>
      </c>
      <c r="L22" s="189">
        <f>IF(AND(Tablica_A!C173&lt;&gt;"",Tablica_A!C171=""),1,0)</f>
        <v>0</v>
      </c>
      <c r="M22" s="189"/>
    </row>
    <row r="23" spans="1:13" ht="45" customHeight="1">
      <c r="A23" s="186" t="str">
        <f t="shared" si="0"/>
        <v>Zadovoljena</v>
      </c>
      <c r="B23" s="193" t="s">
        <v>588</v>
      </c>
      <c r="C23" s="186" t="str">
        <f>IF(SUM(D23:F23)&gt;0,"NIJE zadovoljena","Zadovoljena")</f>
        <v>Zadovoljena</v>
      </c>
      <c r="D23" s="189">
        <f>IF(AND(OR(Tablica_A!G183&lt;&gt;"",Tablica_A!K183&lt;&gt;"",Tablica_A!G185&lt;&gt;"",Tablica_A!K185&lt;&gt;0),Tablica_A!K121=""),1,0)</f>
        <v>0</v>
      </c>
      <c r="E23" s="189">
        <f>IF(AND(OR(Tablica_A!O183&lt;&gt;"",Tablica_A!S183&lt;&gt;"",Tablica_A!O185&lt;&gt;"",Tablica_A!S185&lt;&gt;0),Tablica_A!U121=""),1,0)</f>
        <v>0</v>
      </c>
      <c r="F23" s="189">
        <f>IF(OR(Tablica_A!G183&gt;Tablica_A!K183,Tablica_A!G185&gt;Tablica_A!K185,Tablica_A!O183&gt;Tablica_A!S183,Tablica_A!O185&gt;Tablica_A!S185),1,0)</f>
        <v>0</v>
      </c>
      <c r="G23" s="189"/>
      <c r="H23" s="189"/>
      <c r="I23" s="189"/>
      <c r="J23" s="189"/>
      <c r="K23" s="189"/>
      <c r="L23" s="189"/>
      <c r="M23" s="189"/>
    </row>
    <row r="24" spans="1:13" ht="30" customHeight="1">
      <c r="A24" s="186" t="str">
        <f t="shared" si="0"/>
        <v>Zadovoljena</v>
      </c>
      <c r="B24" s="193" t="s">
        <v>407</v>
      </c>
      <c r="C24" s="186" t="str">
        <f>IF(OR(Tablica_A!G191="",Tablica_A!K191="",Tablica_A!O191="",Tablica_A!S191=""),"NIJE zadovoljena","Zadovoljena")</f>
        <v>Zadovoljena</v>
      </c>
      <c r="F24" s="189"/>
      <c r="G24" s="189"/>
      <c r="H24" s="189"/>
      <c r="I24" s="189"/>
      <c r="J24" s="189"/>
      <c r="K24" s="189"/>
      <c r="L24" s="189"/>
      <c r="M24" s="189"/>
    </row>
    <row r="25" spans="1:13" ht="45" customHeight="1">
      <c r="A25" s="186" t="str">
        <f t="shared" si="0"/>
        <v>Zadovoljena</v>
      </c>
      <c r="B25" s="193" t="s">
        <v>408</v>
      </c>
      <c r="C25" s="186" t="str">
        <f>IF(AND(OR(Tablica_A!C165&lt;&gt;"",Tablica_A!G183&lt;&gt;"",Tablica_A!K183&lt;&gt;"",Tablica_A!O183&lt;&gt;"",Tablica_A!S183&lt;&gt;"",Tablica_A!G185&lt;&gt;"",Tablica_A!K185&lt;&gt;"",Tablica_A!O185&lt;&gt;""),Tablica_A!S193=""),"NIJE zadovoljena","Zadovoljena")</f>
        <v>Zadovoljena</v>
      </c>
      <c r="F25" s="189"/>
      <c r="G25" s="189"/>
      <c r="H25" s="189"/>
      <c r="I25" s="189"/>
      <c r="J25" s="189"/>
      <c r="K25" s="189"/>
      <c r="L25" s="189"/>
      <c r="M25" s="189"/>
    </row>
    <row r="26" spans="1:13" ht="45" customHeight="1">
      <c r="A26" s="186" t="str">
        <f t="shared" si="0"/>
        <v>Zadovoljena</v>
      </c>
      <c r="B26" s="193" t="s">
        <v>590</v>
      </c>
      <c r="C26" s="186" t="str">
        <f>IF(OR(Fintab!G23&lt;&gt;Fintab!G37,Fintab!I23&lt;&gt;Fintab!I37),"NIJE zadovoljena","Zadovoljena")</f>
        <v>Zadovoljena</v>
      </c>
      <c r="F26" s="189"/>
      <c r="G26" s="189"/>
      <c r="H26" s="189"/>
      <c r="I26" s="189"/>
      <c r="J26" s="189"/>
      <c r="K26" s="189"/>
      <c r="L26" s="189"/>
      <c r="M26" s="189"/>
    </row>
    <row r="27" spans="1:13" ht="45" customHeight="1">
      <c r="A27" s="186" t="str">
        <f t="shared" si="0"/>
        <v>Zadovoljena</v>
      </c>
      <c r="B27" s="193" t="s">
        <v>604</v>
      </c>
      <c r="C27" s="186" t="str">
        <f>IF(OR(Tablica_F!A8="",Tablica_F!A10="",Tablica_F!A12="",Tablica_F!A14="",Tablica_F!A16="",Tablica_F!A18="",Tablica_F!A20="",Tablica_F!A22="",Tablica_F!A24="",Tablica_F!A26="",Tablica_F!A28="",Tablica_F!A30="",Tablica_F!A32="",Tablica_F!A34=""),"NIJE zadovoljena","Zadovoljena")</f>
        <v>Zadovoljena</v>
      </c>
      <c r="F27" s="189"/>
      <c r="G27" s="189"/>
      <c r="H27" s="189"/>
      <c r="I27" s="189"/>
      <c r="J27" s="189"/>
      <c r="K27" s="189"/>
      <c r="L27" s="189"/>
      <c r="M27" s="189"/>
    </row>
    <row r="28" spans="1:13" ht="45" customHeight="1">
      <c r="A28" s="186" t="str">
        <f t="shared" si="0"/>
        <v>Zadovoljena</v>
      </c>
      <c r="B28" s="193" t="s">
        <v>420</v>
      </c>
      <c r="C28" s="186" t="str">
        <f>IF(AND(RIGHT(Tablica_A!G7,2)="03",SUM(D28:N28)&gt;0),"NIJE zadovoljena","Zadovoljena")</f>
        <v>Zadovoljena</v>
      </c>
      <c r="D28" s="189">
        <f>IF(OR(Fintab!G51&lt;&gt;Fintab!H51,Fintab!G52&lt;&gt;Fintab!H52,Fintab!G53&lt;&gt;Fintab!H53,Fintab!G54&lt;&gt;Fintab!H54,Fintab!G55&lt;&gt;Fintab!H55,Fintab!G56&lt;&gt;Fintab!H56,Fintab!G57&lt;&gt;Fintab!H57,Fintab!G58&lt;&gt;Fintab!H58,Fintab!G59&lt;&gt;Fintab!H59,Fintab!I51&lt;&gt;Fintab!J51,Fintab!I52&lt;&gt;Fintab!J52,Fintab!I53&lt;&gt;Fintab!J53,Fintab!I54&lt;&gt;Fintab!J54,Fintab!I55&lt;&gt;Fintab!J55,Fintab!I56&lt;&gt;Fintab!J56,Fintab!I57&lt;&gt;Fintab!J57,Fintab!I58&lt;&gt;Fintab!J58,Fintab!I59&lt;&gt;Fintab!J59),1,0)</f>
        <v>1</v>
      </c>
      <c r="E28" s="189">
        <f>IF(OR(Fintab!G61&lt;&gt;Fintab!H61,Fintab!G62&lt;&gt;Fintab!H62,Fintab!G63&lt;&gt;Fintab!H63,Fintab!G64&lt;&gt;Fintab!H64,Fintab!G65&lt;&gt;Fintab!H65,Fintab!G66&lt;&gt;Fintab!H66,Fintab!G67&lt;&gt;Fintab!H67,Fintab!G68&lt;&gt;Fintab!H68,Fintab!G69&lt;&gt;Fintab!H69,Fintab!G70&lt;&gt;Fintab!H70,Fintab!G71&lt;&gt;Fintab!H71,Fintab!G72&lt;&gt;Fintab!H72,Fintab!I61&lt;&gt;Fintab!J61,Fintab!I62&lt;&gt;Fintab!J62,Fintab!I63&lt;&gt;Fintab!J63,Fintab!I64&lt;&gt;Fintab!J64,Fintab!I65&lt;&gt;Fintab!J65,Fintab!I66&lt;&gt;Fintab!J66,Fintab!I67&lt;&gt;Fintab!J67,Fintab!I68&lt;&gt;Fintab!J68,Fintab!I69&lt;&gt;Fintab!J69,Fintab!I70&lt;&gt;Fintab!J70,Fintab!I71&lt;&gt;Fintab!J71,Fintab!I72&lt;&gt;Fintab!J72),1,0)</f>
        <v>1</v>
      </c>
      <c r="F28" s="189">
        <f>IF(OR(Fintab!G74&lt;&gt;Fintab!H74,Fintab!G75&lt;&gt;Fintab!H75,Fintab!G76&lt;&gt;Fintab!H76,Fintab!G77&lt;&gt;Fintab!H77,Fintab!G78&lt;&gt;Fintab!H78,Fintab!I74&lt;&gt;Fintab!J74,Fintab!I75&lt;&gt;Fintab!J75,Fintab!I76&lt;&gt;Fintab!J76,Fintab!I77&lt;&gt;Fintab!J77,Fintab!I78&lt;&gt;Fintab!J78),1,0)</f>
        <v>1</v>
      </c>
      <c r="G28" s="189"/>
      <c r="H28" s="189"/>
      <c r="I28" s="189"/>
      <c r="J28" s="189"/>
      <c r="K28" s="189"/>
      <c r="L28" s="189"/>
      <c r="M28" s="189"/>
    </row>
    <row r="29" spans="11:15" ht="3" customHeight="1">
      <c r="K29" s="189"/>
      <c r="O29" s="189"/>
    </row>
    <row r="30" ht="12.75" hidden="1"/>
    <row r="31" ht="12.75" hidden="1"/>
    <row r="32" ht="12.75" hidden="1"/>
    <row r="33" ht="12.75" hidden="1"/>
    <row r="34" ht="12.75" hidden="1"/>
    <row r="35" ht="12.75" hidden="1"/>
    <row r="36" ht="12.75" hidden="1"/>
    <row r="37" ht="12.75" hidden="1"/>
    <row r="38" ht="12.75" hidden="1"/>
  </sheetData>
  <sheetProtection password="C79A" sheet="1" objects="1" scenarios="1"/>
  <printOptions/>
  <pageMargins left="0.75" right="0.75" top="1" bottom="1" header="0.5" footer="0.5"/>
  <pageSetup fitToHeight="0" fitToWidth="1" horizontalDpi="600" verticalDpi="600" orientation="portrait" paperSize="9" scale="95" r:id="rId1"/>
</worksheet>
</file>

<file path=xl/worksheets/sheet8.xml><?xml version="1.0" encoding="utf-8"?>
<worksheet xmlns="http://schemas.openxmlformats.org/spreadsheetml/2006/main" xmlns:r="http://schemas.openxmlformats.org/officeDocument/2006/relationships">
  <dimension ref="A1:I357"/>
  <sheetViews>
    <sheetView showGridLines="0" workbookViewId="0" topLeftCell="A1">
      <pane ySplit="1" topLeftCell="BM2" activePane="bottomLeft" state="frozen"/>
      <selection pane="topLeft" activeCell="A1" sqref="A1"/>
      <selection pane="bottomLeft" activeCell="A1" sqref="A1:IV16384"/>
    </sheetView>
  </sheetViews>
  <sheetFormatPr defaultColWidth="9.140625" defaultRowHeight="12.75" zeroHeight="1"/>
  <cols>
    <col min="1" max="5" width="9.140625" style="179" hidden="1" customWidth="1"/>
    <col min="6" max="6" width="9.140625" style="159" hidden="1" customWidth="1"/>
    <col min="7" max="7" width="16.57421875" style="178" hidden="1" customWidth="1"/>
    <col min="8" max="8" width="10.140625" style="179" hidden="1" customWidth="1"/>
    <col min="9" max="9" width="51.00390625" style="178" hidden="1" customWidth="1"/>
    <col min="10" max="16384" width="9.140625" style="159" hidden="1" customWidth="1"/>
  </cols>
  <sheetData>
    <row r="1" spans="1:9" ht="12.75" hidden="1">
      <c r="A1" s="179" t="s">
        <v>692</v>
      </c>
      <c r="B1" s="179" t="s">
        <v>722</v>
      </c>
      <c r="C1" s="179" t="s">
        <v>723</v>
      </c>
      <c r="D1" s="179" t="s">
        <v>724</v>
      </c>
      <c r="E1" s="179" t="s">
        <v>725</v>
      </c>
      <c r="F1" s="159" t="s">
        <v>726</v>
      </c>
      <c r="G1" s="178" t="s">
        <v>727</v>
      </c>
      <c r="H1" s="179" t="s">
        <v>729</v>
      </c>
      <c r="I1" s="178" t="s">
        <v>730</v>
      </c>
    </row>
    <row r="2" spans="1:9" ht="12.75" hidden="1">
      <c r="A2" s="179">
        <f>Fintab!F8</f>
        <v>0</v>
      </c>
      <c r="B2" s="179">
        <f>Fintab!G8</f>
        <v>0</v>
      </c>
      <c r="C2" s="179">
        <f>Fintab!I8</f>
        <v>0</v>
      </c>
      <c r="D2" s="179">
        <v>0</v>
      </c>
      <c r="E2" s="179">
        <v>0</v>
      </c>
      <c r="F2" s="159">
        <f>A2/100*(B2+C2*2+D2*3+E2*4)</f>
        <v>0</v>
      </c>
      <c r="G2" s="178" t="s">
        <v>522</v>
      </c>
      <c r="H2" s="179">
        <v>101</v>
      </c>
      <c r="I2" s="178" t="s">
        <v>523</v>
      </c>
    </row>
    <row r="3" spans="1:9" ht="12.75" hidden="1">
      <c r="A3" s="179">
        <f>Fintab!F9</f>
        <v>1</v>
      </c>
      <c r="B3" s="179">
        <f>Fintab!G9</f>
        <v>0</v>
      </c>
      <c r="C3" s="179">
        <f>Fintab!I9</f>
        <v>0</v>
      </c>
      <c r="D3" s="179">
        <v>0</v>
      </c>
      <c r="E3" s="179">
        <v>0</v>
      </c>
      <c r="F3" s="159">
        <f aca="true" t="shared" si="0" ref="F3:F26">A3/100*(B3+C3*2+D3*3+E3*4)</f>
        <v>0</v>
      </c>
      <c r="G3" s="178" t="s">
        <v>728</v>
      </c>
      <c r="H3" s="179">
        <f>IF(LEN(I3)&gt;1,LEN(I3),0)</f>
        <v>7</v>
      </c>
      <c r="I3" s="178" t="str">
        <f>IF(Tablica_A!G7&lt;&gt;"",Tablica_A!G7,"-")</f>
        <v>2007-06</v>
      </c>
    </row>
    <row r="4" spans="1:9" ht="12.75" hidden="1">
      <c r="A4" s="179">
        <f>Fintab!F10</f>
        <v>2</v>
      </c>
      <c r="B4" s="179">
        <f>Fintab!G10</f>
        <v>407489</v>
      </c>
      <c r="C4" s="179">
        <f>Fintab!I10</f>
        <v>410878</v>
      </c>
      <c r="D4" s="179">
        <v>0</v>
      </c>
      <c r="E4" s="179">
        <v>0</v>
      </c>
      <c r="F4" s="159">
        <f t="shared" si="0"/>
        <v>24584.9</v>
      </c>
      <c r="G4" s="178" t="s">
        <v>731</v>
      </c>
      <c r="H4" s="179">
        <f>IF(LEN(I4)&gt;1,LEN(I4),0)</f>
        <v>8</v>
      </c>
      <c r="I4" s="178" t="str">
        <f>IF(INT(Tablica_A!S5)&gt;0,Tablica_A!S5,"-")</f>
        <v>03277267</v>
      </c>
    </row>
    <row r="5" spans="1:9" ht="12.75" hidden="1">
      <c r="A5" s="179">
        <f>Fintab!F11</f>
        <v>3</v>
      </c>
      <c r="B5" s="179">
        <f>Fintab!G11</f>
        <v>14259</v>
      </c>
      <c r="C5" s="179">
        <f>Fintab!I11</f>
        <v>9996</v>
      </c>
      <c r="D5" s="179">
        <v>0</v>
      </c>
      <c r="E5" s="179">
        <v>0</v>
      </c>
      <c r="F5" s="159">
        <f t="shared" si="0"/>
        <v>1027.53</v>
      </c>
      <c r="G5" s="178" t="s">
        <v>732</v>
      </c>
      <c r="H5" s="179">
        <f>IF(LEN(I5)&gt;1,LEN(I5),0)</f>
        <v>9</v>
      </c>
      <c r="I5" s="178" t="str">
        <f>IF(Tablica_A!S7&lt;&gt;"",Tablica_A!S7,"-")</f>
        <v>080020443</v>
      </c>
    </row>
    <row r="6" spans="1:9" ht="12.75" hidden="1">
      <c r="A6" s="179">
        <f>Fintab!F12</f>
        <v>4</v>
      </c>
      <c r="B6" s="179">
        <f>Fintab!G12</f>
        <v>186997</v>
      </c>
      <c r="C6" s="179">
        <f>Fintab!I12</f>
        <v>187101</v>
      </c>
      <c r="D6" s="179">
        <v>0</v>
      </c>
      <c r="E6" s="179">
        <v>0</v>
      </c>
      <c r="F6" s="159">
        <f t="shared" si="0"/>
        <v>22447.96</v>
      </c>
      <c r="G6" s="178" t="s">
        <v>733</v>
      </c>
      <c r="H6" s="179">
        <f>IF(LEN(I6)&gt;1,LEN(I6),0)</f>
        <v>2</v>
      </c>
      <c r="I6" s="178" t="str">
        <f>IF(Tablica_A!G5&lt;&gt;"",Tablica_A!G5,"-")</f>
        <v>DA</v>
      </c>
    </row>
    <row r="7" spans="1:9" ht="12.75" hidden="1">
      <c r="A7" s="179">
        <f>Fintab!F13</f>
        <v>5</v>
      </c>
      <c r="B7" s="179">
        <f>Fintab!G13</f>
        <v>206233</v>
      </c>
      <c r="C7" s="179">
        <f>Fintab!I13</f>
        <v>213781</v>
      </c>
      <c r="D7" s="179">
        <v>0</v>
      </c>
      <c r="E7" s="179">
        <v>0</v>
      </c>
      <c r="F7" s="159">
        <f t="shared" si="0"/>
        <v>31689.75</v>
      </c>
      <c r="G7" s="178" t="s">
        <v>851</v>
      </c>
      <c r="H7" s="179">
        <f>IF(LEN(I7)&gt;1,LEN(I7),0)</f>
        <v>10</v>
      </c>
      <c r="I7" s="178" t="str">
        <f>IF(Tablica_A!E9&lt;&gt;"",Tablica_A!E9,"-")</f>
        <v>INGRA d.d.</v>
      </c>
    </row>
    <row r="8" spans="1:9" ht="12.75" hidden="1">
      <c r="A8" s="179">
        <f>Fintab!F14</f>
        <v>6</v>
      </c>
      <c r="B8" s="179">
        <f>Fintab!G14</f>
        <v>0</v>
      </c>
      <c r="C8" s="179">
        <f>Fintab!I14</f>
        <v>0</v>
      </c>
      <c r="D8" s="179">
        <v>0</v>
      </c>
      <c r="E8" s="179">
        <v>0</v>
      </c>
      <c r="F8" s="159">
        <f t="shared" si="0"/>
        <v>0</v>
      </c>
      <c r="G8" s="178" t="s">
        <v>852</v>
      </c>
      <c r="H8" s="179">
        <f>Tablica_A!G11</f>
        <v>10000</v>
      </c>
      <c r="I8" s="178" t="s">
        <v>735</v>
      </c>
    </row>
    <row r="9" spans="1:9" ht="12.75" hidden="1">
      <c r="A9" s="179">
        <f>Fintab!F15</f>
        <v>7</v>
      </c>
      <c r="B9" s="179">
        <f>Fintab!G15</f>
        <v>484235</v>
      </c>
      <c r="C9" s="179">
        <f>Fintab!I15</f>
        <v>387976</v>
      </c>
      <c r="D9" s="179">
        <v>0</v>
      </c>
      <c r="E9" s="179">
        <v>0</v>
      </c>
      <c r="F9" s="159">
        <f t="shared" si="0"/>
        <v>88213.09000000001</v>
      </c>
      <c r="G9" s="178" t="s">
        <v>734</v>
      </c>
      <c r="H9" s="179">
        <f aca="true" t="shared" si="1" ref="H9:H14">IF(LEN(I9)&gt;1,LEN(I9),0)</f>
        <v>6</v>
      </c>
      <c r="I9" s="178" t="str">
        <f>IF(Tablica_A!I11&lt;&gt;"",Tablica_A!I11,"-")</f>
        <v>Zagreb</v>
      </c>
    </row>
    <row r="10" spans="1:9" ht="12.75" hidden="1">
      <c r="A10" s="179">
        <f>Fintab!F16</f>
        <v>8</v>
      </c>
      <c r="B10" s="179">
        <f>Fintab!G16</f>
        <v>172758</v>
      </c>
      <c r="C10" s="179">
        <f>Fintab!I16</f>
        <v>121835</v>
      </c>
      <c r="D10" s="179">
        <v>0</v>
      </c>
      <c r="E10" s="179">
        <v>0</v>
      </c>
      <c r="F10" s="159">
        <f t="shared" si="0"/>
        <v>33314.24</v>
      </c>
      <c r="G10" s="178" t="s">
        <v>853</v>
      </c>
      <c r="H10" s="179">
        <f t="shared" si="1"/>
        <v>27</v>
      </c>
      <c r="I10" s="178" t="str">
        <f>IF(Tablica_A!O11&lt;&gt;"",Tablica_A!O11,"-")</f>
        <v>Alexandera von Humboldta 4b</v>
      </c>
    </row>
    <row r="11" spans="1:9" ht="12.75" hidden="1">
      <c r="A11" s="179">
        <f>Fintab!F17</f>
        <v>9</v>
      </c>
      <c r="B11" s="179">
        <f>Fintab!G17</f>
        <v>79780</v>
      </c>
      <c r="C11" s="179">
        <f>Fintab!I17</f>
        <v>68880</v>
      </c>
      <c r="D11" s="179">
        <v>0</v>
      </c>
      <c r="E11" s="179">
        <v>0</v>
      </c>
      <c r="F11" s="159">
        <f t="shared" si="0"/>
        <v>19578.6</v>
      </c>
      <c r="G11" s="178" t="s">
        <v>854</v>
      </c>
      <c r="H11" s="179">
        <f t="shared" si="1"/>
        <v>9</v>
      </c>
      <c r="I11" s="178" t="str">
        <f>IF(Tablica_A!G13&lt;&gt;"",Tablica_A!G13,"-")</f>
        <v>016102535</v>
      </c>
    </row>
    <row r="12" spans="1:9" ht="12.75" hidden="1">
      <c r="A12" s="179">
        <f>Fintab!F18</f>
        <v>10</v>
      </c>
      <c r="B12" s="179">
        <f>Fintab!G18</f>
        <v>32000</v>
      </c>
      <c r="C12" s="179">
        <f>Fintab!I18</f>
        <v>68439</v>
      </c>
      <c r="D12" s="179">
        <v>0</v>
      </c>
      <c r="E12" s="179">
        <v>0</v>
      </c>
      <c r="F12" s="159">
        <f t="shared" si="0"/>
        <v>16887.8</v>
      </c>
      <c r="G12" s="178" t="s">
        <v>855</v>
      </c>
      <c r="H12" s="179">
        <f t="shared" si="1"/>
        <v>9</v>
      </c>
      <c r="I12" s="178" t="str">
        <f>IF(Tablica_A!Q13&lt;&gt;"",Tablica_A!Q13,"-")</f>
        <v>016156394</v>
      </c>
    </row>
    <row r="13" spans="1:9" ht="12.75" hidden="1">
      <c r="A13" s="179">
        <f>Fintab!F19</f>
        <v>11</v>
      </c>
      <c r="B13" s="179">
        <f>Fintab!G19</f>
        <v>128804</v>
      </c>
      <c r="C13" s="179">
        <f>Fintab!I19</f>
        <v>52241</v>
      </c>
      <c r="D13" s="179">
        <v>0</v>
      </c>
      <c r="E13" s="179">
        <v>0</v>
      </c>
      <c r="F13" s="159">
        <f t="shared" si="0"/>
        <v>25661.46</v>
      </c>
      <c r="G13" s="178" t="s">
        <v>736</v>
      </c>
      <c r="H13" s="179">
        <f t="shared" si="1"/>
        <v>12</v>
      </c>
      <c r="I13" s="178" t="str">
        <f>IF(Tablica_A!G15&lt;&gt;"",Tablica_A!G15,"-")</f>
        <v>www.ingra.hr</v>
      </c>
    </row>
    <row r="14" spans="1:9" ht="12.75" hidden="1">
      <c r="A14" s="179">
        <f>Fintab!F20</f>
        <v>12</v>
      </c>
      <c r="B14" s="179">
        <f>Fintab!G20</f>
        <v>70893</v>
      </c>
      <c r="C14" s="179">
        <f>Fintab!I20</f>
        <v>76581</v>
      </c>
      <c r="D14" s="179">
        <v>0</v>
      </c>
      <c r="E14" s="179">
        <v>0</v>
      </c>
      <c r="F14" s="159">
        <f t="shared" si="0"/>
        <v>26886.6</v>
      </c>
      <c r="G14" s="178" t="s">
        <v>737</v>
      </c>
      <c r="H14" s="179">
        <f t="shared" si="1"/>
        <v>14</v>
      </c>
      <c r="I14" s="178" t="str">
        <f>IF(Tablica_A!G17&lt;&gt;"",Tablica_A!G17,"-")</f>
        <v>ingra@ingra.hr</v>
      </c>
    </row>
    <row r="15" spans="1:9" ht="12.75" hidden="1">
      <c r="A15" s="179">
        <f>Fintab!F21</f>
        <v>13</v>
      </c>
      <c r="B15" s="179">
        <f>Fintab!G21</f>
        <v>0</v>
      </c>
      <c r="C15" s="179">
        <f>Fintab!I21</f>
        <v>0</v>
      </c>
      <c r="D15" s="179">
        <v>0</v>
      </c>
      <c r="E15" s="179">
        <v>0</v>
      </c>
      <c r="F15" s="159">
        <f t="shared" si="0"/>
        <v>0</v>
      </c>
      <c r="G15" s="178" t="s">
        <v>738</v>
      </c>
      <c r="H15" s="180">
        <f>IF(Tablica_A!G19&lt;&gt;"",Tablica_A!G19,0)</f>
        <v>21</v>
      </c>
      <c r="I15" s="178" t="s">
        <v>735</v>
      </c>
    </row>
    <row r="16" spans="1:9" ht="12.75" hidden="1">
      <c r="A16" s="179">
        <f>Fintab!F22</f>
        <v>14</v>
      </c>
      <c r="B16" s="179">
        <f>Fintab!G22</f>
        <v>0</v>
      </c>
      <c r="C16" s="179">
        <f>Fintab!I22</f>
        <v>0</v>
      </c>
      <c r="D16" s="179">
        <v>0</v>
      </c>
      <c r="E16" s="179">
        <v>0</v>
      </c>
      <c r="F16" s="159">
        <f t="shared" si="0"/>
        <v>0</v>
      </c>
      <c r="G16" s="178" t="s">
        <v>857</v>
      </c>
      <c r="H16" s="179">
        <f>Tablica_A!U15</f>
        <v>20138</v>
      </c>
      <c r="I16" s="178" t="s">
        <v>735</v>
      </c>
    </row>
    <row r="17" spans="1:9" ht="12.75" hidden="1">
      <c r="A17" s="179">
        <f>Fintab!F23</f>
        <v>15</v>
      </c>
      <c r="B17" s="179">
        <f>Fintab!G23</f>
        <v>891724</v>
      </c>
      <c r="C17" s="179">
        <f>Fintab!I23</f>
        <v>798854</v>
      </c>
      <c r="D17" s="179">
        <v>0</v>
      </c>
      <c r="E17" s="179">
        <v>0</v>
      </c>
      <c r="F17" s="159">
        <f t="shared" si="0"/>
        <v>373414.8</v>
      </c>
      <c r="G17" s="178" t="s">
        <v>856</v>
      </c>
      <c r="H17" s="179">
        <f>Tablica_A!U17</f>
        <v>16</v>
      </c>
      <c r="I17" s="178" t="s">
        <v>735</v>
      </c>
    </row>
    <row r="18" spans="1:9" ht="12.75" hidden="1">
      <c r="A18" s="179">
        <f>Fintab!F25</f>
        <v>16</v>
      </c>
      <c r="B18" s="179">
        <f>Fintab!G25</f>
        <v>204849</v>
      </c>
      <c r="C18" s="179">
        <f>Fintab!I25</f>
        <v>250066</v>
      </c>
      <c r="D18" s="179">
        <v>0</v>
      </c>
      <c r="E18" s="179">
        <v>0</v>
      </c>
      <c r="F18" s="159">
        <f t="shared" si="0"/>
        <v>112796.96</v>
      </c>
      <c r="G18" s="178" t="s">
        <v>860</v>
      </c>
      <c r="H18" s="179">
        <f>Tablica_A!U19</f>
        <v>262</v>
      </c>
      <c r="I18" s="178" t="s">
        <v>735</v>
      </c>
    </row>
    <row r="19" spans="1:9" ht="12.75" hidden="1">
      <c r="A19" s="179">
        <f>Fintab!F26</f>
        <v>17</v>
      </c>
      <c r="B19" s="179">
        <f>Fintab!G26</f>
        <v>60000</v>
      </c>
      <c r="C19" s="179">
        <f>Fintab!I26</f>
        <v>80000</v>
      </c>
      <c r="D19" s="179">
        <v>0</v>
      </c>
      <c r="E19" s="179">
        <v>0</v>
      </c>
      <c r="F19" s="159">
        <f t="shared" si="0"/>
        <v>37400</v>
      </c>
      <c r="G19" s="178" t="s">
        <v>858</v>
      </c>
      <c r="H19" s="179">
        <f>IF(LEN(I19)&gt;1,LEN(I19),0)</f>
        <v>5</v>
      </c>
      <c r="I19" s="178" t="str">
        <f>IF(Tablica_A!E21&lt;&gt;"",Tablica_A!E21,"-")</f>
        <v>74200</v>
      </c>
    </row>
    <row r="20" spans="1:9" ht="12.75" hidden="1">
      <c r="A20" s="179">
        <f>Fintab!F27</f>
        <v>18</v>
      </c>
      <c r="B20" s="179">
        <f>Fintab!G27</f>
        <v>106763</v>
      </c>
      <c r="C20" s="179">
        <f>Fintab!I27</f>
        <v>123023</v>
      </c>
      <c r="D20" s="179">
        <v>0</v>
      </c>
      <c r="E20" s="179">
        <v>0</v>
      </c>
      <c r="F20" s="159">
        <f t="shared" si="0"/>
        <v>63505.619999999995</v>
      </c>
      <c r="G20" s="178" t="s">
        <v>859</v>
      </c>
      <c r="H20" s="179">
        <f>IF(LEN(I20)&gt;1,LEN(I20),0)</f>
        <v>40</v>
      </c>
      <c r="I20" s="178" t="str">
        <f>IF(Tablica_A!M21&lt;&gt;"",Tablica_A!M21,"-")</f>
        <v>Arhitektonske djelatnosti i inženjerstvo</v>
      </c>
    </row>
    <row r="21" spans="1:9" ht="12.75" hidden="1">
      <c r="A21" s="179">
        <f>Fintab!F28</f>
        <v>19</v>
      </c>
      <c r="B21" s="179">
        <f>Fintab!G28</f>
        <v>38086</v>
      </c>
      <c r="C21" s="179">
        <f>Fintab!I28</f>
        <v>47043</v>
      </c>
      <c r="D21" s="179">
        <v>0</v>
      </c>
      <c r="E21" s="179">
        <v>0</v>
      </c>
      <c r="F21" s="159">
        <f t="shared" si="0"/>
        <v>25112.68</v>
      </c>
      <c r="G21" s="178" t="s">
        <v>739</v>
      </c>
      <c r="H21" s="179">
        <f>IF(LEN(I21)&gt;1,LEN(I21),0)</f>
        <v>18</v>
      </c>
      <c r="I21" s="178" t="str">
        <f>IF(Tablica_A!C23&lt;&gt;"",Tablica_A!C23,"-")</f>
        <v>2340009-1100202745</v>
      </c>
    </row>
    <row r="22" spans="1:9" ht="12.75" hidden="1">
      <c r="A22" s="179">
        <f>Fintab!F29</f>
        <v>20</v>
      </c>
      <c r="B22" s="179">
        <f>Fintab!G29</f>
        <v>325</v>
      </c>
      <c r="C22" s="179">
        <f>Fintab!I29</f>
        <v>332</v>
      </c>
      <c r="D22" s="179">
        <v>0</v>
      </c>
      <c r="E22" s="179">
        <v>0</v>
      </c>
      <c r="F22" s="159">
        <f t="shared" si="0"/>
        <v>197.8</v>
      </c>
      <c r="G22" s="178" t="s">
        <v>740</v>
      </c>
      <c r="H22" s="179">
        <f>IF(LEN(I22)&gt;1,LEN(I22),0)</f>
        <v>27</v>
      </c>
      <c r="I22" s="178" t="str">
        <f>IF(Tablica_A!M23&lt;&gt;"",Tablica_A!M23,"-")</f>
        <v>Privredna banka Zagreb d.d.</v>
      </c>
    </row>
    <row r="23" spans="1:9" ht="12.75" hidden="1">
      <c r="A23" s="179">
        <f>Fintab!F30</f>
        <v>21</v>
      </c>
      <c r="B23" s="179">
        <f>Fintab!G30</f>
        <v>49818</v>
      </c>
      <c r="C23" s="179">
        <f>Fintab!I30</f>
        <v>61780</v>
      </c>
      <c r="D23" s="179">
        <v>0</v>
      </c>
      <c r="E23" s="179">
        <v>0</v>
      </c>
      <c r="F23" s="159">
        <f t="shared" si="0"/>
        <v>36409.38</v>
      </c>
      <c r="G23" s="178" t="s">
        <v>741</v>
      </c>
      <c r="H23" s="179">
        <f>IF(LEN(I23)&gt;1,LEN(I23),0)</f>
        <v>14</v>
      </c>
      <c r="I23" s="178" t="str">
        <f>IF(Tablica_A!C29&lt;&gt;"",Tablica_A!C29,"-")</f>
        <v>Igor Oppenheim</v>
      </c>
    </row>
    <row r="24" spans="1:9" ht="12.75" hidden="1">
      <c r="A24" s="179">
        <f>Fintab!F31</f>
        <v>22</v>
      </c>
      <c r="B24" s="179">
        <f>Fintab!G31</f>
        <v>238221</v>
      </c>
      <c r="C24" s="179">
        <f>Fintab!I31</f>
        <v>230660</v>
      </c>
      <c r="D24" s="179">
        <v>0</v>
      </c>
      <c r="E24" s="179">
        <v>0</v>
      </c>
      <c r="F24" s="159">
        <f t="shared" si="0"/>
        <v>153899.02</v>
      </c>
      <c r="G24" s="178" t="s">
        <v>742</v>
      </c>
      <c r="H24" s="179">
        <f>Tablica_A!I29</f>
        <v>20854</v>
      </c>
      <c r="I24" s="178" t="s">
        <v>735</v>
      </c>
    </row>
    <row r="25" spans="1:9" ht="12.75" hidden="1">
      <c r="A25" s="179">
        <f>Fintab!F32</f>
        <v>23</v>
      </c>
      <c r="B25" s="179">
        <f>Fintab!G32</f>
        <v>398511</v>
      </c>
      <c r="C25" s="179">
        <f>Fintab!I32</f>
        <v>256016</v>
      </c>
      <c r="D25" s="179">
        <v>0</v>
      </c>
      <c r="E25" s="179">
        <v>0</v>
      </c>
      <c r="F25" s="159">
        <f t="shared" si="0"/>
        <v>209424.89</v>
      </c>
      <c r="G25" s="178" t="s">
        <v>743</v>
      </c>
      <c r="H25" s="179">
        <f>IF(LEN(I25)&gt;1,LEN(I25),0)</f>
        <v>6</v>
      </c>
      <c r="I25" s="178" t="str">
        <f>IF(Tablica_A!K29&lt;&gt;"",Tablica_A!K29,"-")</f>
        <v>Zagreb</v>
      </c>
    </row>
    <row r="26" spans="1:9" ht="12.75" hidden="1">
      <c r="A26" s="179">
        <f>Fintab!F33</f>
        <v>24</v>
      </c>
      <c r="B26" s="179">
        <f>Fintab!G33</f>
        <v>90002</v>
      </c>
      <c r="C26" s="179">
        <f>Fintab!I33</f>
        <v>56382</v>
      </c>
      <c r="D26" s="179">
        <v>0</v>
      </c>
      <c r="E26" s="179">
        <v>0</v>
      </c>
      <c r="F26" s="159">
        <f t="shared" si="0"/>
        <v>48663.84</v>
      </c>
      <c r="G26" s="178" t="s">
        <v>744</v>
      </c>
      <c r="H26" s="179">
        <f>IF(LEN(I26)&gt;1,LEN(I26),0)</f>
        <v>21</v>
      </c>
      <c r="I26" s="178" t="str">
        <f>IF(Tablica_A!O29&lt;&gt;"",Tablica_A!O29,"-")</f>
        <v>Vinogradi odvojak 20a</v>
      </c>
    </row>
    <row r="27" spans="1:9" ht="12.75" hidden="1">
      <c r="A27" s="179">
        <f>Fintab!F34</f>
        <v>25</v>
      </c>
      <c r="B27" s="179">
        <f>Fintab!G34</f>
        <v>108574</v>
      </c>
      <c r="C27" s="179">
        <f>Fintab!I34</f>
        <v>91473</v>
      </c>
      <c r="D27" s="179">
        <v>0</v>
      </c>
      <c r="E27" s="179">
        <v>0</v>
      </c>
      <c r="F27" s="159">
        <f>A27/100*(B27+C27*2+D27*3+E27*4)</f>
        <v>72880</v>
      </c>
      <c r="G27" s="178" t="s">
        <v>748</v>
      </c>
      <c r="H27" s="179">
        <f>IF(LEN(I27)&gt;1,LEN(I27),0)</f>
        <v>14</v>
      </c>
      <c r="I27" s="178" t="str">
        <f>IF(Tablica_A!C31&lt;&gt;"",Tablica_A!C31,"-")</f>
        <v>Jasna Ludviger</v>
      </c>
    </row>
    <row r="28" spans="1:9" ht="12.75" hidden="1">
      <c r="A28" s="179">
        <f>Fintab!F35</f>
        <v>26</v>
      </c>
      <c r="B28" s="179">
        <f>Fintab!G35</f>
        <v>199935</v>
      </c>
      <c r="C28" s="179">
        <f>Fintab!I35</f>
        <v>108161</v>
      </c>
      <c r="D28" s="179">
        <v>0</v>
      </c>
      <c r="E28" s="179">
        <v>0</v>
      </c>
      <c r="F28" s="159">
        <f>A28/100*(B28+C28*2+D28*3+E28*4)</f>
        <v>108226.82</v>
      </c>
      <c r="G28" s="178" t="s">
        <v>745</v>
      </c>
      <c r="H28" s="179">
        <f>Tablica_A!I31</f>
        <v>17104</v>
      </c>
      <c r="I28" s="178" t="s">
        <v>735</v>
      </c>
    </row>
    <row r="29" spans="1:9" ht="12.75" hidden="1">
      <c r="A29" s="179">
        <f>Fintab!F36</f>
        <v>27</v>
      </c>
      <c r="B29" s="179">
        <f>Fintab!G36</f>
        <v>0</v>
      </c>
      <c r="C29" s="179">
        <f>Fintab!I36</f>
        <v>0</v>
      </c>
      <c r="D29" s="179">
        <v>0</v>
      </c>
      <c r="E29" s="179">
        <v>0</v>
      </c>
      <c r="F29" s="159">
        <f>A29/100*(B29+C29*2+D29*3+E29*4)</f>
        <v>0</v>
      </c>
      <c r="G29" s="178" t="s">
        <v>746</v>
      </c>
      <c r="H29" s="179">
        <f>IF(LEN(I29)&gt;1,LEN(I29),0)</f>
        <v>6</v>
      </c>
      <c r="I29" s="178" t="str">
        <f>IF(Tablica_A!K31&lt;&gt;"",Tablica_A!K31,"-")</f>
        <v>Zagreb</v>
      </c>
    </row>
    <row r="30" spans="1:9" ht="12.75" hidden="1">
      <c r="A30" s="179">
        <f>Fintab!F37</f>
        <v>28</v>
      </c>
      <c r="B30" s="179">
        <f>Fintab!G37</f>
        <v>891724</v>
      </c>
      <c r="C30" s="179">
        <f>Fintab!I37</f>
        <v>798854</v>
      </c>
      <c r="D30" s="179">
        <v>0</v>
      </c>
      <c r="E30" s="179">
        <v>0</v>
      </c>
      <c r="F30" s="159">
        <f>A30/100*(B30+C30*2+D30*3+E30*4)</f>
        <v>697040.9600000001</v>
      </c>
      <c r="G30" s="178" t="s">
        <v>747</v>
      </c>
      <c r="H30" s="179">
        <f>IF(LEN(I30)&gt;1,LEN(I30),0)</f>
        <v>21</v>
      </c>
      <c r="I30" s="178" t="str">
        <f>IF(Tablica_A!O31&lt;&gt;"",Tablica_A!O31,"-")</f>
        <v>Radićevo šetalište 21</v>
      </c>
    </row>
    <row r="31" spans="1:9" ht="12.75" hidden="1">
      <c r="A31" s="179">
        <f>Fintab!F38</f>
        <v>29</v>
      </c>
      <c r="B31" s="179">
        <f>Fintab!G38</f>
        <v>209652</v>
      </c>
      <c r="C31" s="179">
        <f>Fintab!I38</f>
        <v>214937</v>
      </c>
      <c r="D31" s="179">
        <v>0</v>
      </c>
      <c r="E31" s="179">
        <v>0</v>
      </c>
      <c r="F31" s="159">
        <f>A31/100*(B31+C31*2+D31*3+E31*4)</f>
        <v>185462.53999999998</v>
      </c>
      <c r="G31" s="178" t="s">
        <v>752</v>
      </c>
      <c r="H31" s="179">
        <f>IF(LEN(I31)&gt;1,LEN(I31),0)</f>
        <v>18</v>
      </c>
      <c r="I31" s="178" t="str">
        <f>IF(Tablica_A!C33&lt;&gt;"",Tablica_A!C33,"-")</f>
        <v>Aleksandar Ivančić</v>
      </c>
    </row>
    <row r="32" spans="1:9" ht="12.75" hidden="1">
      <c r="A32" s="179">
        <f>Fintab!F51</f>
        <v>30</v>
      </c>
      <c r="B32" s="179">
        <f>Fintab!G51</f>
        <v>121134</v>
      </c>
      <c r="C32" s="179">
        <f>Fintab!H51</f>
        <v>67987</v>
      </c>
      <c r="D32" s="179">
        <f>Fintab!I51</f>
        <v>310513</v>
      </c>
      <c r="E32" s="179">
        <f>Fintab!J51</f>
        <v>228818</v>
      </c>
      <c r="F32" s="159">
        <f aca="true" t="shared" si="2" ref="F32:F51">A32/100*(B32+C32*2+D32*3+E32*4)</f>
        <v>631175.7</v>
      </c>
      <c r="G32" s="178" t="s">
        <v>749</v>
      </c>
      <c r="H32" s="179">
        <f>Tablica_A!I33</f>
        <v>17599</v>
      </c>
      <c r="I32" s="178" t="s">
        <v>735</v>
      </c>
    </row>
    <row r="33" spans="1:9" ht="12.75" hidden="1">
      <c r="A33" s="179">
        <f>Fintab!F52</f>
        <v>31</v>
      </c>
      <c r="B33" s="179">
        <f>Fintab!G52</f>
        <v>55177</v>
      </c>
      <c r="C33" s="179">
        <f>Fintab!H52</f>
        <v>35060</v>
      </c>
      <c r="D33" s="179">
        <f>Fintab!I52</f>
        <v>236686</v>
      </c>
      <c r="E33" s="179">
        <f>Fintab!J52</f>
        <v>190567</v>
      </c>
      <c r="F33" s="159">
        <f t="shared" si="2"/>
        <v>495263.13</v>
      </c>
      <c r="G33" s="178" t="s">
        <v>750</v>
      </c>
      <c r="H33" s="179">
        <f>IF(LEN(I33)&gt;1,LEN(I33),0)</f>
        <v>6</v>
      </c>
      <c r="I33" s="178" t="str">
        <f>IF(Tablica_A!K33&lt;&gt;"",Tablica_A!K33,"-")</f>
        <v>Zagreb</v>
      </c>
    </row>
    <row r="34" spans="1:9" ht="12.75" hidden="1">
      <c r="A34" s="179">
        <f>Fintab!F53</f>
        <v>32</v>
      </c>
      <c r="B34" s="179">
        <f>Fintab!G53</f>
        <v>61713</v>
      </c>
      <c r="C34" s="179">
        <f>Fintab!H53</f>
        <v>30688</v>
      </c>
      <c r="D34" s="179">
        <f>Fintab!I53</f>
        <v>68248</v>
      </c>
      <c r="E34" s="179">
        <f>Fintab!J53</f>
        <v>33433</v>
      </c>
      <c r="F34" s="159">
        <f t="shared" si="2"/>
        <v>147700.80000000002</v>
      </c>
      <c r="G34" s="178" t="s">
        <v>751</v>
      </c>
      <c r="H34" s="179">
        <f>IF(LEN(I34)&gt;1,LEN(I34),0)</f>
        <v>11</v>
      </c>
      <c r="I34" s="178" t="str">
        <f>IF(Tablica_A!O33&lt;&gt;"",Tablica_A!O33,"-")</f>
        <v>Krajiška 19</v>
      </c>
    </row>
    <row r="35" spans="1:9" ht="12.75" hidden="1">
      <c r="A35" s="179">
        <f>Fintab!F54</f>
        <v>33</v>
      </c>
      <c r="B35" s="179">
        <f>Fintab!G54</f>
        <v>4244</v>
      </c>
      <c r="C35" s="179">
        <f>Fintab!H54</f>
        <v>2239</v>
      </c>
      <c r="D35" s="179">
        <f>Fintab!I54</f>
        <v>5579</v>
      </c>
      <c r="E35" s="179">
        <f>Fintab!J54</f>
        <v>4818</v>
      </c>
      <c r="F35" s="159">
        <f t="shared" si="2"/>
        <v>14761.230000000001</v>
      </c>
      <c r="G35" s="178" t="s">
        <v>756</v>
      </c>
      <c r="H35" s="179">
        <f>IF(LEN(I35)&gt;1,LEN(I35),0)</f>
        <v>0</v>
      </c>
      <c r="I35" s="178" t="str">
        <f>IF(Tablica_A!C35&lt;&gt;"",Tablica_A!C35,"-")</f>
        <v>-</v>
      </c>
    </row>
    <row r="36" spans="1:9" ht="12.75" hidden="1">
      <c r="A36" s="179">
        <f>Fintab!F55</f>
        <v>34</v>
      </c>
      <c r="B36" s="179">
        <f>Fintab!G55</f>
        <v>6450</v>
      </c>
      <c r="C36" s="179">
        <f>Fintab!H55</f>
        <v>5183</v>
      </c>
      <c r="D36" s="179">
        <f>Fintab!I55</f>
        <v>34642</v>
      </c>
      <c r="E36" s="179">
        <f>Fintab!J55</f>
        <v>23949</v>
      </c>
      <c r="F36" s="159">
        <f t="shared" si="2"/>
        <v>73622.92</v>
      </c>
      <c r="G36" s="178" t="s">
        <v>753</v>
      </c>
      <c r="H36" s="179">
        <f>Tablica_A!I35</f>
        <v>0</v>
      </c>
      <c r="I36" s="178" t="s">
        <v>735</v>
      </c>
    </row>
    <row r="37" spans="1:9" ht="12.75" hidden="1">
      <c r="A37" s="179">
        <f>Fintab!F56</f>
        <v>35</v>
      </c>
      <c r="B37" s="179">
        <f>Fintab!G56</f>
        <v>684</v>
      </c>
      <c r="C37" s="179">
        <f>Fintab!H56</f>
        <v>314</v>
      </c>
      <c r="D37" s="179">
        <f>Fintab!I56</f>
        <v>237</v>
      </c>
      <c r="E37" s="179">
        <f>Fintab!J56</f>
        <v>23</v>
      </c>
      <c r="F37" s="159">
        <f t="shared" si="2"/>
        <v>740.25</v>
      </c>
      <c r="G37" s="178" t="s">
        <v>754</v>
      </c>
      <c r="H37" s="179">
        <f>IF(LEN(I37)&gt;1,LEN(I37),0)</f>
        <v>0</v>
      </c>
      <c r="I37" s="178" t="str">
        <f>IF(Tablica_A!K35&lt;&gt;"",Tablica_A!K35,"-")</f>
        <v>-</v>
      </c>
    </row>
    <row r="38" spans="1:9" ht="12.75" hidden="1">
      <c r="A38" s="179">
        <f>Fintab!F57</f>
        <v>36</v>
      </c>
      <c r="B38" s="179">
        <f>Fintab!G57</f>
        <v>5766</v>
      </c>
      <c r="C38" s="179">
        <f>Fintab!H57</f>
        <v>4869</v>
      </c>
      <c r="D38" s="179">
        <f>Fintab!I57</f>
        <v>34405</v>
      </c>
      <c r="E38" s="179">
        <f>Fintab!J57</f>
        <v>23926</v>
      </c>
      <c r="F38" s="159">
        <f t="shared" si="2"/>
        <v>77192.28</v>
      </c>
      <c r="G38" s="178" t="s">
        <v>755</v>
      </c>
      <c r="H38" s="179">
        <f>IF(LEN(I38)&gt;1,LEN(I38),0)</f>
        <v>0</v>
      </c>
      <c r="I38" s="178" t="str">
        <f>IF(Tablica_A!O35&lt;&gt;"",Tablica_A!O35,"-")</f>
        <v>-</v>
      </c>
    </row>
    <row r="39" spans="1:9" ht="12.75" hidden="1">
      <c r="A39" s="179">
        <f>Fintab!F58</f>
        <v>37</v>
      </c>
      <c r="B39" s="179">
        <f>Fintab!G58</f>
        <v>0</v>
      </c>
      <c r="C39" s="179">
        <f>Fintab!H58</f>
        <v>0</v>
      </c>
      <c r="D39" s="179">
        <f>Fintab!I58</f>
        <v>0</v>
      </c>
      <c r="E39" s="179">
        <f>Fintab!J58</f>
        <v>0</v>
      </c>
      <c r="F39" s="159">
        <f t="shared" si="2"/>
        <v>0</v>
      </c>
      <c r="G39" s="178" t="s">
        <v>760</v>
      </c>
      <c r="H39" s="179">
        <f>IF(LEN(I39)&gt;1,LEN(I39),0)</f>
        <v>0</v>
      </c>
      <c r="I39" s="178" t="str">
        <f>IF(Tablica_A!C37&lt;&gt;"",Tablica_A!C37,"-")</f>
        <v>-</v>
      </c>
    </row>
    <row r="40" spans="1:9" ht="12.75" hidden="1">
      <c r="A40" s="179">
        <f>Fintab!F59</f>
        <v>38</v>
      </c>
      <c r="B40" s="179">
        <f>Fintab!G59</f>
        <v>127584</v>
      </c>
      <c r="C40" s="179">
        <f>Fintab!H59</f>
        <v>73170</v>
      </c>
      <c r="D40" s="179">
        <f>Fintab!I59</f>
        <v>345155</v>
      </c>
      <c r="E40" s="179">
        <f>Fintab!J59</f>
        <v>252767</v>
      </c>
      <c r="F40" s="159">
        <f t="shared" si="2"/>
        <v>881773.66</v>
      </c>
      <c r="G40" s="178" t="s">
        <v>757</v>
      </c>
      <c r="H40" s="179">
        <f>Tablica_A!I37</f>
        <v>0</v>
      </c>
      <c r="I40" s="178" t="s">
        <v>735</v>
      </c>
    </row>
    <row r="41" spans="1:9" ht="12.75" hidden="1">
      <c r="A41" s="179">
        <f>Fintab!F61</f>
        <v>39</v>
      </c>
      <c r="B41" s="179">
        <f>Fintab!G61</f>
        <v>24215</v>
      </c>
      <c r="C41" s="179">
        <f>Fintab!H61</f>
        <v>20153</v>
      </c>
      <c r="D41" s="179">
        <f>Fintab!I61</f>
        <v>-25992</v>
      </c>
      <c r="E41" s="179">
        <f>Fintab!J61</f>
        <v>-10496</v>
      </c>
      <c r="F41" s="159">
        <f t="shared" si="2"/>
        <v>-21621.21</v>
      </c>
      <c r="G41" s="178" t="s">
        <v>758</v>
      </c>
      <c r="H41" s="179">
        <f>IF(LEN(I41)&gt;1,LEN(I41),0)</f>
        <v>0</v>
      </c>
      <c r="I41" s="178" t="str">
        <f>IF(Tablica_A!K37&lt;&gt;"",Tablica_A!K37,"-")</f>
        <v>-</v>
      </c>
    </row>
    <row r="42" spans="1:9" ht="12.75" hidden="1">
      <c r="A42" s="179">
        <f>Fintab!F62</f>
        <v>40</v>
      </c>
      <c r="B42" s="179">
        <f>Fintab!G62</f>
        <v>86256</v>
      </c>
      <c r="C42" s="179">
        <f>Fintab!H62</f>
        <v>37403</v>
      </c>
      <c r="D42" s="179">
        <f>Fintab!I62</f>
        <v>309259</v>
      </c>
      <c r="E42" s="179">
        <f>Fintab!J62</f>
        <v>223828</v>
      </c>
      <c r="F42" s="159">
        <f t="shared" si="2"/>
        <v>793660.4</v>
      </c>
      <c r="G42" s="178" t="s">
        <v>759</v>
      </c>
      <c r="H42" s="179">
        <f>IF(LEN(I42)&gt;1,LEN(I42),0)</f>
        <v>0</v>
      </c>
      <c r="I42" s="178" t="str">
        <f>IF(Tablica_A!O37&lt;&gt;"",Tablica_A!O37,"-")</f>
        <v>-</v>
      </c>
    </row>
    <row r="43" spans="1:9" ht="12.75" hidden="1">
      <c r="A43" s="179">
        <f>Fintab!F63</f>
        <v>41</v>
      </c>
      <c r="B43" s="179">
        <f>Fintab!G63</f>
        <v>7061</v>
      </c>
      <c r="C43" s="179">
        <f>Fintab!H63</f>
        <v>4361</v>
      </c>
      <c r="D43" s="179">
        <f>Fintab!I63</f>
        <v>146938</v>
      </c>
      <c r="E43" s="179">
        <f>Fintab!J63</f>
        <v>81744</v>
      </c>
      <c r="F43" s="159">
        <f t="shared" si="2"/>
        <v>321264.93</v>
      </c>
      <c r="G43" s="178" t="s">
        <v>764</v>
      </c>
      <c r="H43" s="179">
        <f>IF(LEN(I43)&gt;1,LEN(I43),0)</f>
        <v>0</v>
      </c>
      <c r="I43" s="178" t="str">
        <f>IF(Tablica_A!C39&lt;&gt;"",Tablica_A!C39,"-")</f>
        <v>-</v>
      </c>
    </row>
    <row r="44" spans="1:9" ht="12.75" hidden="1">
      <c r="A44" s="179">
        <f>Fintab!F64</f>
        <v>42</v>
      </c>
      <c r="B44" s="179">
        <f>Fintab!G64</f>
        <v>17983</v>
      </c>
      <c r="C44" s="179">
        <f>Fintab!H64</f>
        <v>10902</v>
      </c>
      <c r="D44" s="179">
        <f>Fintab!I64</f>
        <v>27385</v>
      </c>
      <c r="E44" s="179">
        <f>Fintab!J64</f>
        <v>17709</v>
      </c>
      <c r="F44" s="159">
        <f t="shared" si="2"/>
        <v>80966.76</v>
      </c>
      <c r="G44" s="178" t="s">
        <v>761</v>
      </c>
      <c r="H44" s="179">
        <f>Tablica_A!I39</f>
        <v>0</v>
      </c>
      <c r="I44" s="178" t="s">
        <v>735</v>
      </c>
    </row>
    <row r="45" spans="1:9" ht="12.75" hidden="1">
      <c r="A45" s="179">
        <f>Fintab!F65</f>
        <v>43</v>
      </c>
      <c r="B45" s="179">
        <f>Fintab!G65</f>
        <v>3831</v>
      </c>
      <c r="C45" s="179">
        <f>Fintab!H65</f>
        <v>1931</v>
      </c>
      <c r="D45" s="179">
        <f>Fintab!I65</f>
        <v>1746</v>
      </c>
      <c r="E45" s="179">
        <f>Fintab!J65</f>
        <v>-198</v>
      </c>
      <c r="F45" s="159">
        <f t="shared" si="2"/>
        <v>5219.7699999999995</v>
      </c>
      <c r="G45" s="178" t="s">
        <v>762</v>
      </c>
      <c r="H45" s="179">
        <f>IF(LEN(I45)&gt;1,LEN(I45),0)</f>
        <v>0</v>
      </c>
      <c r="I45" s="178" t="str">
        <f>IF(Tablica_A!K39&lt;&gt;"",Tablica_A!K39,"-")</f>
        <v>-</v>
      </c>
    </row>
    <row r="46" spans="1:9" ht="12.75" hidden="1">
      <c r="A46" s="179">
        <f>Fintab!F66</f>
        <v>44</v>
      </c>
      <c r="B46" s="179">
        <f>Fintab!G66</f>
        <v>0</v>
      </c>
      <c r="C46" s="179">
        <f>Fintab!H66</f>
        <v>0</v>
      </c>
      <c r="D46" s="179">
        <f>Fintab!I66</f>
        <v>0</v>
      </c>
      <c r="E46" s="179">
        <f>Fintab!J66</f>
        <v>0</v>
      </c>
      <c r="F46" s="159">
        <f t="shared" si="2"/>
        <v>0</v>
      </c>
      <c r="G46" s="178" t="s">
        <v>763</v>
      </c>
      <c r="H46" s="179">
        <f>IF(LEN(I46)&gt;1,LEN(I46),0)</f>
        <v>0</v>
      </c>
      <c r="I46" s="178" t="str">
        <f>IF(Tablica_A!O39&lt;&gt;"",Tablica_A!O39,"-")</f>
        <v>-</v>
      </c>
    </row>
    <row r="47" spans="1:9" ht="12.75" hidden="1">
      <c r="A47" s="179">
        <f>Fintab!F67</f>
        <v>45</v>
      </c>
      <c r="B47" s="179">
        <f>Fintab!G67</f>
        <v>57381</v>
      </c>
      <c r="C47" s="179">
        <f>Fintab!H67</f>
        <v>20209</v>
      </c>
      <c r="D47" s="179">
        <f>Fintab!I67</f>
        <v>133190</v>
      </c>
      <c r="E47" s="179">
        <f>Fintab!J67</f>
        <v>124573</v>
      </c>
      <c r="F47" s="159">
        <f t="shared" si="2"/>
        <v>448047.45</v>
      </c>
      <c r="G47" s="178" t="s">
        <v>768</v>
      </c>
      <c r="H47" s="179">
        <f>IF(LEN(I47)&gt;1,LEN(I47),0)</f>
        <v>0</v>
      </c>
      <c r="I47" s="178" t="str">
        <f>IF(Tablica_A!C41&lt;&gt;"",Tablica_A!C41,"-")</f>
        <v>-</v>
      </c>
    </row>
    <row r="48" spans="1:9" ht="12.75" hidden="1">
      <c r="A48" s="179">
        <f>Fintab!F68</f>
        <v>46</v>
      </c>
      <c r="B48" s="179">
        <f>Fintab!G68</f>
        <v>4225</v>
      </c>
      <c r="C48" s="179">
        <f>Fintab!H68</f>
        <v>1441</v>
      </c>
      <c r="D48" s="179">
        <f>Fintab!I68</f>
        <v>9255</v>
      </c>
      <c r="E48" s="179">
        <f>Fintab!J68</f>
        <v>9038</v>
      </c>
      <c r="F48" s="159">
        <f t="shared" si="2"/>
        <v>32671.04</v>
      </c>
      <c r="G48" s="178" t="s">
        <v>767</v>
      </c>
      <c r="H48" s="179">
        <f>Tablica_A!I41</f>
        <v>0</v>
      </c>
      <c r="I48" s="178" t="s">
        <v>735</v>
      </c>
    </row>
    <row r="49" spans="1:9" ht="12.75" hidden="1">
      <c r="A49" s="179">
        <f>Fintab!F69</f>
        <v>47</v>
      </c>
      <c r="B49" s="179">
        <f>Fintab!G69</f>
        <v>1494</v>
      </c>
      <c r="C49" s="179">
        <f>Fintab!H69</f>
        <v>1214</v>
      </c>
      <c r="D49" s="179">
        <f>Fintab!I69</f>
        <v>1042</v>
      </c>
      <c r="E49" s="179">
        <f>Fintab!J69</f>
        <v>922</v>
      </c>
      <c r="F49" s="159">
        <f t="shared" si="2"/>
        <v>5045.92</v>
      </c>
      <c r="G49" s="178" t="s">
        <v>765</v>
      </c>
      <c r="H49" s="179">
        <f>IF(LEN(I49)&gt;1,LEN(I49),0)</f>
        <v>0</v>
      </c>
      <c r="I49" s="178" t="str">
        <f>IF(Tablica_A!K41&lt;&gt;"",Tablica_A!K41,"-")</f>
        <v>-</v>
      </c>
    </row>
    <row r="50" spans="1:9" ht="12.75" hidden="1">
      <c r="A50" s="179">
        <f>Fintab!F70</f>
        <v>48</v>
      </c>
      <c r="B50" s="179">
        <f>Fintab!G70</f>
        <v>2731</v>
      </c>
      <c r="C50" s="179">
        <f>Fintab!H70</f>
        <v>227</v>
      </c>
      <c r="D50" s="179">
        <f>Fintab!I70</f>
        <v>8213</v>
      </c>
      <c r="E50" s="179">
        <f>Fintab!J70</f>
        <v>8116</v>
      </c>
      <c r="F50" s="159">
        <f t="shared" si="2"/>
        <v>28938.239999999998</v>
      </c>
      <c r="G50" s="178" t="s">
        <v>766</v>
      </c>
      <c r="H50" s="179">
        <f>IF(LEN(I50)&gt;1,LEN(I50),0)</f>
        <v>0</v>
      </c>
      <c r="I50" s="178" t="str">
        <f>IF(Tablica_A!O41&lt;&gt;"",Tablica_A!O41,"-")</f>
        <v>-</v>
      </c>
    </row>
    <row r="51" spans="1:9" ht="12.75" hidden="1">
      <c r="A51" s="179">
        <f>Fintab!F71</f>
        <v>49</v>
      </c>
      <c r="B51" s="179">
        <f>Fintab!G71</f>
        <v>0</v>
      </c>
      <c r="C51" s="179">
        <f>Fintab!H71</f>
        <v>0</v>
      </c>
      <c r="D51" s="179">
        <f>Fintab!I71</f>
        <v>0</v>
      </c>
      <c r="E51" s="179">
        <f>Fintab!J71</f>
        <v>0</v>
      </c>
      <c r="F51" s="159">
        <f t="shared" si="2"/>
        <v>0</v>
      </c>
      <c r="G51" s="178" t="s">
        <v>772</v>
      </c>
      <c r="H51" s="179">
        <f>IF(LEN(I51)&gt;1,LEN(I51),0)</f>
        <v>0</v>
      </c>
      <c r="I51" s="178" t="str">
        <f>IF(Tablica_A!C43&lt;&gt;"",Tablica_A!C43,"-")</f>
        <v>-</v>
      </c>
    </row>
    <row r="52" spans="1:9" ht="12.75" hidden="1">
      <c r="A52" s="179">
        <f>Fintab!F72</f>
        <v>50</v>
      </c>
      <c r="B52" s="179">
        <f>Fintab!G72</f>
        <v>114696</v>
      </c>
      <c r="C52" s="179">
        <f>Fintab!H72</f>
        <v>58997</v>
      </c>
      <c r="D52" s="179">
        <f>Fintab!I72</f>
        <v>292522</v>
      </c>
      <c r="E52" s="179">
        <f>Fintab!J72</f>
        <v>222370</v>
      </c>
      <c r="F52" s="159">
        <f aca="true" t="shared" si="3" ref="F52:F57">A52/100*(B52+C52*2+D52*3+E52*4)</f>
        <v>999868</v>
      </c>
      <c r="G52" s="178" t="s">
        <v>769</v>
      </c>
      <c r="H52" s="179">
        <f>Tablica_A!I43</f>
        <v>0</v>
      </c>
      <c r="I52" s="178" t="s">
        <v>735</v>
      </c>
    </row>
    <row r="53" spans="1:9" ht="12.75" hidden="1">
      <c r="A53" s="179">
        <f>Fintab!F74</f>
        <v>51</v>
      </c>
      <c r="B53" s="179">
        <f>Fintab!G74</f>
        <v>12888</v>
      </c>
      <c r="C53" s="179">
        <f>Fintab!H74</f>
        <v>14173</v>
      </c>
      <c r="D53" s="179">
        <f>Fintab!I74</f>
        <v>52633</v>
      </c>
      <c r="E53" s="179">
        <f>Fintab!J74</f>
        <v>30397</v>
      </c>
      <c r="F53" s="159">
        <f t="shared" si="3"/>
        <v>163567.71</v>
      </c>
      <c r="G53" s="178" t="s">
        <v>770</v>
      </c>
      <c r="H53" s="179">
        <f>IF(LEN(I53)&gt;1,LEN(I53),0)</f>
        <v>0</v>
      </c>
      <c r="I53" s="178" t="str">
        <f>IF(Tablica_A!K43&lt;&gt;"",Tablica_A!K43,"-")</f>
        <v>-</v>
      </c>
    </row>
    <row r="54" spans="1:9" ht="12.75" hidden="1">
      <c r="A54" s="179">
        <f>Fintab!F75</f>
        <v>52</v>
      </c>
      <c r="B54" s="179">
        <f>Fintab!G75</f>
        <v>2332</v>
      </c>
      <c r="C54" s="179">
        <f>Fintab!H75</f>
        <v>1002</v>
      </c>
      <c r="D54" s="179">
        <f>Fintab!I75</f>
        <v>5590</v>
      </c>
      <c r="E54" s="179">
        <f>Fintab!J75</f>
        <v>2795</v>
      </c>
      <c r="F54" s="159">
        <f t="shared" si="3"/>
        <v>16788.72</v>
      </c>
      <c r="G54" s="178" t="s">
        <v>771</v>
      </c>
      <c r="H54" s="179">
        <f>IF(LEN(I54)&gt;1,LEN(I54),0)</f>
        <v>0</v>
      </c>
      <c r="I54" s="178" t="str">
        <f>IF(Tablica_A!O43&lt;&gt;"",Tablica_A!O43,"-")</f>
        <v>-</v>
      </c>
    </row>
    <row r="55" spans="1:9" ht="12.75" hidden="1">
      <c r="A55" s="179">
        <f>Fintab!F76</f>
        <v>53</v>
      </c>
      <c r="B55" s="179">
        <f>Fintab!G76</f>
        <v>10556</v>
      </c>
      <c r="C55" s="179">
        <f>Fintab!H76</f>
        <v>13171</v>
      </c>
      <c r="D55" s="179">
        <f>Fintab!I76</f>
        <v>47043</v>
      </c>
      <c r="E55" s="179">
        <f>Fintab!J76</f>
        <v>27602</v>
      </c>
      <c r="F55" s="159">
        <f t="shared" si="3"/>
        <v>152870.55000000002</v>
      </c>
      <c r="G55" s="178" t="s">
        <v>776</v>
      </c>
      <c r="H55" s="179">
        <f>IF(LEN(I55)&gt;1,LEN(I55),0)</f>
        <v>0</v>
      </c>
      <c r="I55" s="178" t="str">
        <f>IF(Tablica_A!C45&lt;&gt;"",Tablica_A!C45,"-")</f>
        <v>-</v>
      </c>
    </row>
    <row r="56" spans="1:9" ht="12.75" hidden="1">
      <c r="A56" s="179">
        <f>Fintab!F77</f>
        <v>54</v>
      </c>
      <c r="B56" s="179">
        <f>Fintab!G77</f>
        <v>0</v>
      </c>
      <c r="C56" s="179">
        <f>Fintab!H77</f>
        <v>0</v>
      </c>
      <c r="D56" s="179">
        <f>Fintab!I77</f>
        <v>0</v>
      </c>
      <c r="E56" s="179">
        <f>Fintab!J77</f>
        <v>0</v>
      </c>
      <c r="F56" s="159">
        <f t="shared" si="3"/>
        <v>0</v>
      </c>
      <c r="G56" s="178" t="s">
        <v>773</v>
      </c>
      <c r="H56" s="179">
        <f>Tablica_A!I45</f>
        <v>0</v>
      </c>
      <c r="I56" s="178" t="s">
        <v>735</v>
      </c>
    </row>
    <row r="57" spans="1:9" ht="12.75" hidden="1">
      <c r="A57" s="179">
        <f>Fintab!F78</f>
        <v>55</v>
      </c>
      <c r="B57" s="179">
        <f>Fintab!G78</f>
        <v>10556</v>
      </c>
      <c r="C57" s="179">
        <f>Fintab!H78</f>
        <v>13171</v>
      </c>
      <c r="D57" s="179">
        <f>Fintab!I78</f>
        <v>47043</v>
      </c>
      <c r="E57" s="179">
        <f>Fintab!J78</f>
        <v>27602</v>
      </c>
      <c r="F57" s="159">
        <f t="shared" si="3"/>
        <v>158639.25</v>
      </c>
      <c r="G57" s="178" t="s">
        <v>774</v>
      </c>
      <c r="H57" s="179">
        <f>IF(LEN(I57)&gt;1,LEN(I57),0)</f>
        <v>0</v>
      </c>
      <c r="I57" s="178" t="str">
        <f>IF(Tablica_A!K45&lt;&gt;"",Tablica_A!K45,"-")</f>
        <v>-</v>
      </c>
    </row>
    <row r="58" spans="1:9" ht="12.75" hidden="1">
      <c r="A58" s="179">
        <f>Fintab!F87</f>
        <v>56</v>
      </c>
      <c r="B58" s="179">
        <f>Fintab!G87</f>
        <v>39467</v>
      </c>
      <c r="C58" s="179">
        <f>Fintab!I87</f>
        <v>24675</v>
      </c>
      <c r="D58" s="179">
        <v>0</v>
      </c>
      <c r="E58" s="179">
        <v>0</v>
      </c>
      <c r="F58" s="159">
        <f aca="true" t="shared" si="4" ref="F58:F79">A58/100*(B58+C58*2+D58*3+E58*4)</f>
        <v>49737.520000000004</v>
      </c>
      <c r="G58" s="178" t="s">
        <v>775</v>
      </c>
      <c r="H58" s="179">
        <f>IF(LEN(I58)&gt;1,LEN(I58),0)</f>
        <v>0</v>
      </c>
      <c r="I58" s="178" t="str">
        <f>IF(Tablica_A!O45&lt;&gt;"",Tablica_A!O45,"-")</f>
        <v>-</v>
      </c>
    </row>
    <row r="59" spans="1:9" ht="12.75" hidden="1">
      <c r="A59" s="179">
        <f>Fintab!F88</f>
        <v>57</v>
      </c>
      <c r="B59" s="179">
        <f>Fintab!G88</f>
        <v>10556</v>
      </c>
      <c r="C59" s="179">
        <f>Fintab!I88</f>
        <v>47043</v>
      </c>
      <c r="D59" s="179">
        <v>0</v>
      </c>
      <c r="E59" s="179">
        <v>0</v>
      </c>
      <c r="F59" s="159">
        <f t="shared" si="4"/>
        <v>59645.939999999995</v>
      </c>
      <c r="G59" s="178" t="s">
        <v>780</v>
      </c>
      <c r="H59" s="179">
        <f>IF(LEN(I59)&gt;1,LEN(I59),0)</f>
        <v>0</v>
      </c>
      <c r="I59" s="178" t="str">
        <f>IF(Tablica_A!C47&lt;&gt;"",Tablica_A!C47,"-")</f>
        <v>-</v>
      </c>
    </row>
    <row r="60" spans="1:9" ht="12.75" hidden="1">
      <c r="A60" s="179">
        <f>Fintab!F89</f>
        <v>58</v>
      </c>
      <c r="B60" s="179">
        <f>Fintab!G89</f>
        <v>3834</v>
      </c>
      <c r="C60" s="179">
        <f>Fintab!I89</f>
        <v>1746</v>
      </c>
      <c r="D60" s="179">
        <v>0</v>
      </c>
      <c r="E60" s="179">
        <v>0</v>
      </c>
      <c r="F60" s="159">
        <f t="shared" si="4"/>
        <v>4249.08</v>
      </c>
      <c r="G60" s="178" t="s">
        <v>777</v>
      </c>
      <c r="H60" s="179">
        <f>Tablica_A!I47</f>
        <v>0</v>
      </c>
      <c r="I60" s="178" t="s">
        <v>735</v>
      </c>
    </row>
    <row r="61" spans="1:9" ht="12.75" hidden="1">
      <c r="A61" s="179">
        <f>Fintab!F90</f>
        <v>59</v>
      </c>
      <c r="B61" s="179">
        <f>Fintab!G90</f>
        <v>-58291</v>
      </c>
      <c r="C61" s="179">
        <f>Fintab!I90</f>
        <v>50923</v>
      </c>
      <c r="D61" s="179">
        <v>0</v>
      </c>
      <c r="E61" s="179">
        <v>0</v>
      </c>
      <c r="F61" s="159">
        <f t="shared" si="4"/>
        <v>25697.449999999997</v>
      </c>
      <c r="G61" s="178" t="s">
        <v>778</v>
      </c>
      <c r="H61" s="179">
        <f>IF(LEN(I61)&gt;1,LEN(I61),0)</f>
        <v>0</v>
      </c>
      <c r="I61" s="178" t="str">
        <f>IF(Tablica_A!K47&lt;&gt;"",Tablica_A!K47,"-")</f>
        <v>-</v>
      </c>
    </row>
    <row r="62" spans="1:9" ht="12.75" hidden="1">
      <c r="A62" s="179">
        <f>Fintab!F91</f>
        <v>60</v>
      </c>
      <c r="B62" s="179">
        <f>Fintab!G91</f>
        <v>-6845</v>
      </c>
      <c r="C62" s="179">
        <f>Fintab!I91</f>
        <v>10900</v>
      </c>
      <c r="D62" s="179">
        <v>0</v>
      </c>
      <c r="E62" s="179">
        <v>0</v>
      </c>
      <c r="F62" s="159">
        <f t="shared" si="4"/>
        <v>8973</v>
      </c>
      <c r="G62" s="178" t="s">
        <v>779</v>
      </c>
      <c r="H62" s="179">
        <f>IF(LEN(I62)&gt;1,LEN(I62),0)</f>
        <v>0</v>
      </c>
      <c r="I62" s="178" t="str">
        <f>IF(Tablica_A!O47&lt;&gt;"",Tablica_A!O47,"-")</f>
        <v>-</v>
      </c>
    </row>
    <row r="63" spans="1:9" ht="12.75" hidden="1">
      <c r="A63" s="179">
        <f>Fintab!F92</f>
        <v>61</v>
      </c>
      <c r="B63" s="179">
        <f>Fintab!G92</f>
        <v>-2385</v>
      </c>
      <c r="C63" s="179">
        <f>Fintab!I92</f>
        <v>-36439</v>
      </c>
      <c r="D63" s="179">
        <v>0</v>
      </c>
      <c r="E63" s="179">
        <v>0</v>
      </c>
      <c r="F63" s="159">
        <f t="shared" si="4"/>
        <v>-45910.43</v>
      </c>
      <c r="G63" s="178" t="s">
        <v>784</v>
      </c>
      <c r="H63" s="179">
        <f>IF(LEN(I63)&gt;1,LEN(I63),0)</f>
        <v>0</v>
      </c>
      <c r="I63" s="178" t="str">
        <f>IF(Tablica_A!C49&lt;&gt;"",Tablica_A!C49,"-")</f>
        <v>-</v>
      </c>
    </row>
    <row r="64" spans="1:9" ht="12.75" hidden="1">
      <c r="A64" s="179">
        <f>Fintab!F93</f>
        <v>62</v>
      </c>
      <c r="B64" s="179">
        <f>Fintab!G93</f>
        <v>435</v>
      </c>
      <c r="C64" s="179">
        <f>Fintab!I93</f>
        <v>0</v>
      </c>
      <c r="D64" s="179">
        <v>0</v>
      </c>
      <c r="E64" s="179">
        <v>0</v>
      </c>
      <c r="F64" s="159">
        <f t="shared" si="4"/>
        <v>269.7</v>
      </c>
      <c r="G64" s="178" t="s">
        <v>781</v>
      </c>
      <c r="H64" s="179">
        <f>Tablica_A!I49</f>
        <v>0</v>
      </c>
      <c r="I64" s="178" t="s">
        <v>735</v>
      </c>
    </row>
    <row r="65" spans="1:9" ht="12.75" hidden="1">
      <c r="A65" s="179">
        <f>Fintab!F94</f>
        <v>63</v>
      </c>
      <c r="B65" s="179">
        <f>Fintab!G94</f>
        <v>27923</v>
      </c>
      <c r="C65" s="179">
        <f>Fintab!I94</f>
        <v>-33620</v>
      </c>
      <c r="D65" s="179">
        <v>0</v>
      </c>
      <c r="E65" s="179">
        <v>0</v>
      </c>
      <c r="F65" s="159">
        <f t="shared" si="4"/>
        <v>-24769.71</v>
      </c>
      <c r="G65" s="178" t="s">
        <v>782</v>
      </c>
      <c r="H65" s="179">
        <f>IF(LEN(I65)&gt;1,LEN(I65),0)</f>
        <v>0</v>
      </c>
      <c r="I65" s="178" t="str">
        <f>IF(Tablica_A!K49&lt;&gt;"",Tablica_A!K49,"-")</f>
        <v>-</v>
      </c>
    </row>
    <row r="66" spans="1:9" ht="12.75" hidden="1">
      <c r="A66" s="179">
        <f>Fintab!F95</f>
        <v>64</v>
      </c>
      <c r="B66" s="179">
        <f>Fintab!G95</f>
        <v>11762</v>
      </c>
      <c r="C66" s="179">
        <f>Fintab!I95</f>
        <v>11962</v>
      </c>
      <c r="D66" s="179">
        <v>0</v>
      </c>
      <c r="E66" s="179">
        <v>0</v>
      </c>
      <c r="F66" s="159">
        <f t="shared" si="4"/>
        <v>22839.04</v>
      </c>
      <c r="G66" s="178" t="s">
        <v>783</v>
      </c>
      <c r="H66" s="179">
        <f>IF(LEN(I66)&gt;1,LEN(I66),0)</f>
        <v>0</v>
      </c>
      <c r="I66" s="178" t="str">
        <f>IF(Tablica_A!O49&lt;&gt;"",Tablica_A!O49,"-")</f>
        <v>-</v>
      </c>
    </row>
    <row r="67" spans="1:9" ht="12.75" hidden="1">
      <c r="A67" s="179">
        <f>Fintab!F96</f>
        <v>65</v>
      </c>
      <c r="B67" s="179">
        <f>Fintab!G96</f>
        <v>88678</v>
      </c>
      <c r="C67" s="179">
        <f>Fintab!I96</f>
        <v>0</v>
      </c>
      <c r="D67" s="179">
        <v>0</v>
      </c>
      <c r="E67" s="179">
        <v>0</v>
      </c>
      <c r="F67" s="159">
        <f t="shared" si="4"/>
        <v>57640.700000000004</v>
      </c>
      <c r="G67" s="178" t="s">
        <v>789</v>
      </c>
      <c r="H67" s="179">
        <f>IF(LEN(I67)&gt;1,LEN(I67),0)</f>
        <v>0</v>
      </c>
      <c r="I67" s="178" t="str">
        <f>IF(Tablica_A!C51&lt;&gt;"",Tablica_A!C51,"-")</f>
        <v>-</v>
      </c>
    </row>
    <row r="68" spans="1:9" ht="12.75" hidden="1">
      <c r="A68" s="179">
        <f>Fintab!F97</f>
        <v>66</v>
      </c>
      <c r="B68" s="179">
        <f>Fintab!G97</f>
        <v>0</v>
      </c>
      <c r="C68" s="179">
        <f>Fintab!I97</f>
        <v>0</v>
      </c>
      <c r="D68" s="179">
        <v>0</v>
      </c>
      <c r="E68" s="179">
        <v>0</v>
      </c>
      <c r="F68" s="159">
        <f t="shared" si="4"/>
        <v>0</v>
      </c>
      <c r="G68" s="178" t="s">
        <v>785</v>
      </c>
      <c r="H68" s="179">
        <f>Tablica_A!I51</f>
        <v>0</v>
      </c>
      <c r="I68" s="178" t="s">
        <v>735</v>
      </c>
    </row>
    <row r="69" spans="1:9" ht="12.75" hidden="1">
      <c r="A69" s="179">
        <f>Fintab!F98</f>
        <v>67</v>
      </c>
      <c r="B69" s="179">
        <f>Fintab!G98</f>
        <v>-6701</v>
      </c>
      <c r="C69" s="179">
        <f>Fintab!I98</f>
        <v>0</v>
      </c>
      <c r="D69" s="179">
        <v>0</v>
      </c>
      <c r="E69" s="179">
        <v>0</v>
      </c>
      <c r="F69" s="159">
        <f t="shared" si="4"/>
        <v>-4489.67</v>
      </c>
      <c r="G69" s="178" t="s">
        <v>787</v>
      </c>
      <c r="H69" s="179">
        <f>IF(LEN(I69)&gt;1,LEN(I69),0)</f>
        <v>0</v>
      </c>
      <c r="I69" s="178" t="str">
        <f>IF(Tablica_A!K51&lt;&gt;"",Tablica_A!K51,"-")</f>
        <v>-</v>
      </c>
    </row>
    <row r="70" spans="1:9" ht="12.75" hidden="1">
      <c r="A70" s="179">
        <f>Fintab!F99</f>
        <v>68</v>
      </c>
      <c r="B70" s="179">
        <f>Fintab!G99</f>
        <v>-42926</v>
      </c>
      <c r="C70" s="179">
        <f>Fintab!I99</f>
        <v>76563</v>
      </c>
      <c r="D70" s="179">
        <v>0</v>
      </c>
      <c r="E70" s="179">
        <v>0</v>
      </c>
      <c r="F70" s="159">
        <f t="shared" si="4"/>
        <v>74936</v>
      </c>
      <c r="G70" s="178" t="s">
        <v>788</v>
      </c>
      <c r="H70" s="179">
        <f>IF(LEN(I70)&gt;1,LEN(I70),0)</f>
        <v>0</v>
      </c>
      <c r="I70" s="178" t="str">
        <f>IF(Tablica_A!O51&lt;&gt;"",Tablica_A!O51,"-")</f>
        <v>-</v>
      </c>
    </row>
    <row r="71" spans="1:9" ht="12.75" hidden="1">
      <c r="A71" s="179">
        <f>Fintab!F100</f>
        <v>69</v>
      </c>
      <c r="B71" s="179">
        <f>Fintab!G100</f>
        <v>0</v>
      </c>
      <c r="C71" s="179">
        <f>Fintab!I100</f>
        <v>0</v>
      </c>
      <c r="D71" s="179">
        <v>0</v>
      </c>
      <c r="E71" s="179">
        <v>0</v>
      </c>
      <c r="F71" s="159">
        <f t="shared" si="4"/>
        <v>0</v>
      </c>
      <c r="G71" s="181" t="s">
        <v>837</v>
      </c>
      <c r="H71" s="179">
        <f>IF(LEN(I71)&gt;1,LEN(I71),0)</f>
        <v>13</v>
      </c>
      <c r="I71" s="178" t="str">
        <f>IF(Tablica_A!C54&lt;&gt;"",Tablica_A!C54,"-")</f>
        <v>Danijel Režek</v>
      </c>
    </row>
    <row r="72" spans="1:9" ht="12.75" hidden="1">
      <c r="A72" s="179">
        <f>Fintab!F101</f>
        <v>70</v>
      </c>
      <c r="B72" s="179">
        <f>Fintab!G101</f>
        <v>13427</v>
      </c>
      <c r="C72" s="179">
        <f>Fintab!I101</f>
        <v>-104403</v>
      </c>
      <c r="D72" s="179">
        <v>0</v>
      </c>
      <c r="E72" s="179">
        <v>0</v>
      </c>
      <c r="F72" s="159">
        <f t="shared" si="4"/>
        <v>-136765.3</v>
      </c>
      <c r="G72" s="181" t="s">
        <v>790</v>
      </c>
      <c r="H72" s="179">
        <f>Tablica_A!I54</f>
        <v>13349</v>
      </c>
      <c r="I72" s="178" t="s">
        <v>735</v>
      </c>
    </row>
    <row r="73" spans="1:9" ht="12.75" hidden="1">
      <c r="A73" s="179">
        <f>Fintab!F102</f>
        <v>71</v>
      </c>
      <c r="B73" s="179">
        <f>Fintab!G102</f>
        <v>-134860</v>
      </c>
      <c r="C73" s="179">
        <f>Fintab!I102</f>
        <v>7495</v>
      </c>
      <c r="D73" s="179">
        <v>0</v>
      </c>
      <c r="E73" s="179">
        <v>0</v>
      </c>
      <c r="F73" s="159">
        <f t="shared" si="4"/>
        <v>-85107.7</v>
      </c>
      <c r="G73" s="181" t="s">
        <v>791</v>
      </c>
      <c r="H73" s="179">
        <f>IF(LEN(I73)&gt;1,LEN(I73),0)</f>
        <v>6</v>
      </c>
      <c r="I73" s="178" t="str">
        <f>IF(Tablica_A!K54&lt;&gt;"",Tablica_A!K54,"-")</f>
        <v>Zagreb</v>
      </c>
    </row>
    <row r="74" spans="1:9" ht="12.75" hidden="1">
      <c r="A74" s="179">
        <f>Fintab!F103</f>
        <v>72</v>
      </c>
      <c r="B74" s="179">
        <f>Fintab!G103</f>
        <v>-16456</v>
      </c>
      <c r="C74" s="179">
        <f>Fintab!I103</f>
        <v>0</v>
      </c>
      <c r="D74" s="179">
        <v>0</v>
      </c>
      <c r="E74" s="179">
        <v>0</v>
      </c>
      <c r="F74" s="159">
        <f t="shared" si="4"/>
        <v>-11848.32</v>
      </c>
      <c r="G74" s="181" t="s">
        <v>792</v>
      </c>
      <c r="H74" s="179">
        <f>IF(LEN(I74)&gt;1,LEN(I74),0)</f>
        <v>17</v>
      </c>
      <c r="I74" s="178" t="str">
        <f>IF(Tablica_A!O54&lt;&gt;"",Tablica_A!O54,"-")</f>
        <v>Medvedgradska 60b</v>
      </c>
    </row>
    <row r="75" spans="1:9" ht="12.75" hidden="1">
      <c r="A75" s="179">
        <f>Fintab!F104</f>
        <v>73</v>
      </c>
      <c r="B75" s="179">
        <f>Fintab!G104</f>
        <v>0</v>
      </c>
      <c r="C75" s="179">
        <f>Fintab!I104</f>
        <v>0</v>
      </c>
      <c r="D75" s="179">
        <v>0</v>
      </c>
      <c r="E75" s="179">
        <v>0</v>
      </c>
      <c r="F75" s="159">
        <f t="shared" si="4"/>
        <v>0</v>
      </c>
      <c r="G75" s="181" t="s">
        <v>793</v>
      </c>
      <c r="H75" s="179">
        <f>IF(LEN(I75)&gt;1,LEN(I75),0)</f>
        <v>12</v>
      </c>
      <c r="I75" s="178" t="str">
        <f>IF(Tablica_A!C56&lt;&gt;"",Tablica_A!C56,"-")</f>
        <v>Jakša Barbić</v>
      </c>
    </row>
    <row r="76" spans="1:9" ht="12.75" hidden="1">
      <c r="A76" s="179">
        <f>Fintab!F105</f>
        <v>74</v>
      </c>
      <c r="B76" s="179">
        <f>Fintab!G105</f>
        <v>-160</v>
      </c>
      <c r="C76" s="179">
        <f>Fintab!I105</f>
        <v>0</v>
      </c>
      <c r="D76" s="179">
        <v>0</v>
      </c>
      <c r="E76" s="179">
        <v>0</v>
      </c>
      <c r="F76" s="159">
        <f t="shared" si="4"/>
        <v>-118.4</v>
      </c>
      <c r="G76" s="181" t="s">
        <v>794</v>
      </c>
      <c r="H76" s="179">
        <f>Tablica_A!I56</f>
        <v>13496</v>
      </c>
      <c r="I76" s="178" t="s">
        <v>735</v>
      </c>
    </row>
    <row r="77" spans="1:9" ht="12.75" hidden="1">
      <c r="A77" s="179">
        <f>Fintab!F106</f>
        <v>75</v>
      </c>
      <c r="B77" s="179">
        <f>Fintab!G106</f>
        <v>-135327</v>
      </c>
      <c r="C77" s="179">
        <f>Fintab!I106</f>
        <v>7548</v>
      </c>
      <c r="D77" s="179">
        <v>0</v>
      </c>
      <c r="E77" s="179">
        <v>0</v>
      </c>
      <c r="F77" s="159">
        <f t="shared" si="4"/>
        <v>-90173.25</v>
      </c>
      <c r="G77" s="181" t="s">
        <v>795</v>
      </c>
      <c r="H77" s="179">
        <f>IF(LEN(I77)&gt;1,LEN(I77),0)</f>
        <v>6</v>
      </c>
      <c r="I77" s="178" t="str">
        <f>IF(Tablica_A!K56&lt;&gt;"",Tablica_A!K56,"-")</f>
        <v>Zagreb</v>
      </c>
    </row>
    <row r="78" spans="1:9" ht="12.75" hidden="1">
      <c r="A78" s="179">
        <f>Fintab!F107</f>
        <v>76</v>
      </c>
      <c r="B78" s="179">
        <f>Fintab!G107</f>
        <v>0</v>
      </c>
      <c r="C78" s="179">
        <f>Fintab!I107</f>
        <v>0</v>
      </c>
      <c r="D78" s="179">
        <v>0</v>
      </c>
      <c r="E78" s="179">
        <v>0</v>
      </c>
      <c r="F78" s="159">
        <f t="shared" si="4"/>
        <v>0</v>
      </c>
      <c r="G78" s="181" t="s">
        <v>796</v>
      </c>
      <c r="H78" s="179">
        <f>IF(LEN(I78)&gt;1,LEN(I78),0)</f>
        <v>15</v>
      </c>
      <c r="I78" s="178" t="str">
        <f>IF(Tablica_A!O56&lt;&gt;"",Tablica_A!O56,"-")</f>
        <v>Pavlinovićeva 3</v>
      </c>
    </row>
    <row r="79" spans="1:9" ht="12.75" hidden="1">
      <c r="A79" s="179">
        <f>Fintab!F116</f>
        <v>85</v>
      </c>
      <c r="B79" s="179">
        <f>Fintab!G116</f>
        <v>-3056</v>
      </c>
      <c r="C79" s="179">
        <f>Fintab!H116</f>
        <v>0</v>
      </c>
      <c r="D79" s="179">
        <f>Fintab!I116</f>
        <v>5688</v>
      </c>
      <c r="E79" s="179">
        <f>Fintab!J116</f>
        <v>0</v>
      </c>
      <c r="F79" s="159">
        <f t="shared" si="4"/>
        <v>11906.8</v>
      </c>
      <c r="G79" s="181" t="s">
        <v>797</v>
      </c>
      <c r="H79" s="179">
        <f>IF(LEN(I79)&gt;1,LEN(I79),0)</f>
        <v>18</v>
      </c>
      <c r="I79" s="178" t="str">
        <f>IF(Tablica_A!C58&lt;&gt;"",Tablica_A!C58,"-")</f>
        <v>Marijan Kostrenčić</v>
      </c>
    </row>
    <row r="80" spans="1:9" ht="12.75" hidden="1">
      <c r="A80" s="179">
        <f>Fintab!F117</f>
        <v>86</v>
      </c>
      <c r="B80" s="179">
        <f>Fintab!G117</f>
        <v>29770</v>
      </c>
      <c r="C80" s="179">
        <f>Fintab!H117</f>
        <v>0</v>
      </c>
      <c r="D80" s="179">
        <f>Fintab!I117</f>
        <v>70893</v>
      </c>
      <c r="E80" s="179">
        <f>Fintab!J117</f>
        <v>0</v>
      </c>
      <c r="F80" s="159">
        <f>A80/100*(B80+C80*2+D80*3+E80*4)</f>
        <v>208506.13999999998</v>
      </c>
      <c r="G80" s="181" t="s">
        <v>798</v>
      </c>
      <c r="H80" s="179">
        <f>Tablica_A!I58</f>
        <v>21617</v>
      </c>
      <c r="I80" s="178" t="s">
        <v>735</v>
      </c>
    </row>
    <row r="81" spans="1:9" ht="12.75" hidden="1">
      <c r="A81" s="179">
        <f>Fintab!F118</f>
        <v>87</v>
      </c>
      <c r="B81" s="179">
        <f>Fintab!G118</f>
        <v>26714</v>
      </c>
      <c r="C81" s="179">
        <f>Fintab!H118</f>
        <v>0</v>
      </c>
      <c r="D81" s="179">
        <f>Fintab!I118</f>
        <v>76581</v>
      </c>
      <c r="E81" s="179">
        <f>Fintab!J118</f>
        <v>0</v>
      </c>
      <c r="F81" s="159">
        <f>A81/100*(B81+C81*2+D81*3+E81*4)</f>
        <v>223117.59</v>
      </c>
      <c r="G81" s="181" t="s">
        <v>799</v>
      </c>
      <c r="H81" s="179">
        <f>IF(LEN(I81)&gt;1,LEN(I81),0)</f>
        <v>6</v>
      </c>
      <c r="I81" s="178" t="str">
        <f>IF(Tablica_A!K58&lt;&gt;"",Tablica_A!K58,"-")</f>
        <v>Zagreb</v>
      </c>
    </row>
    <row r="82" spans="1:9" ht="12.75" hidden="1">
      <c r="A82" s="179">
        <f>Fintab!F127</f>
        <v>88</v>
      </c>
      <c r="B82" s="179">
        <f>Fintab!G127</f>
        <v>60325</v>
      </c>
      <c r="C82" s="179">
        <f>Fintab!H127</f>
        <v>20007</v>
      </c>
      <c r="D82" s="179">
        <f>Fintab!I127</f>
        <v>0</v>
      </c>
      <c r="E82" s="179">
        <f>Fintab!J127</f>
        <v>80332</v>
      </c>
      <c r="F82" s="159">
        <f>A82/100*(B82+C82*2+D82*3+E82*4)</f>
        <v>371066.96</v>
      </c>
      <c r="G82" s="181" t="s">
        <v>800</v>
      </c>
      <c r="H82" s="179">
        <f>IF(LEN(I82)&gt;1,LEN(I82),0)</f>
        <v>10</v>
      </c>
      <c r="I82" s="178" t="str">
        <f>IF(Tablica_A!O58&lt;&gt;"",Tablica_A!O58,"-")</f>
        <v>Zelenjak 6</v>
      </c>
    </row>
    <row r="83" spans="1:9" ht="12.75" hidden="1">
      <c r="A83" s="179">
        <f>Fintab!F128</f>
        <v>89</v>
      </c>
      <c r="B83" s="179">
        <f>Fintab!G128</f>
        <v>0</v>
      </c>
      <c r="C83" s="179">
        <f>Fintab!H128</f>
        <v>0</v>
      </c>
      <c r="D83" s="179">
        <f>Fintab!I128</f>
        <v>0</v>
      </c>
      <c r="E83" s="179">
        <f>Fintab!J128</f>
        <v>0</v>
      </c>
      <c r="F83" s="159">
        <f aca="true" t="shared" si="5" ref="F83:F96">A83/100*(B83+C83*2+D83*3+E83*4)</f>
        <v>0</v>
      </c>
      <c r="G83" s="181" t="s">
        <v>801</v>
      </c>
      <c r="H83" s="179">
        <f>IF(LEN(I83)&gt;1,LEN(I83),0)</f>
        <v>15</v>
      </c>
      <c r="I83" s="178" t="str">
        <f>IF(Tablica_A!C60&lt;&gt;"",Tablica_A!C60,"-")</f>
        <v>Nadan Vidošević</v>
      </c>
    </row>
    <row r="84" spans="1:9" ht="12.75" hidden="1">
      <c r="A84" s="179">
        <f>Fintab!F129</f>
        <v>90</v>
      </c>
      <c r="B84" s="179">
        <f>Fintab!G129</f>
        <v>16981</v>
      </c>
      <c r="C84" s="179">
        <f>Fintab!H129</f>
        <v>1069</v>
      </c>
      <c r="D84" s="179">
        <f>Fintab!I129</f>
        <v>0</v>
      </c>
      <c r="E84" s="179">
        <f>Fintab!J129</f>
        <v>18050</v>
      </c>
      <c r="F84" s="159">
        <f t="shared" si="5"/>
        <v>82187.1</v>
      </c>
      <c r="G84" s="181" t="s">
        <v>802</v>
      </c>
      <c r="H84" s="179">
        <f>Tablica_A!I60</f>
        <v>21945</v>
      </c>
      <c r="I84" s="178" t="s">
        <v>735</v>
      </c>
    </row>
    <row r="85" spans="1:9" ht="12.75" hidden="1">
      <c r="A85" s="179">
        <f>Fintab!F130</f>
        <v>91</v>
      </c>
      <c r="B85" s="179">
        <f>Fintab!G130</f>
        <v>10334</v>
      </c>
      <c r="C85" s="179">
        <f>Fintab!H130</f>
        <v>5221</v>
      </c>
      <c r="D85" s="179">
        <f>Fintab!I130</f>
        <v>0</v>
      </c>
      <c r="E85" s="179">
        <f>Fintab!J130</f>
        <v>15555</v>
      </c>
      <c r="F85" s="159">
        <f t="shared" si="5"/>
        <v>75526.36</v>
      </c>
      <c r="G85" s="181" t="s">
        <v>803</v>
      </c>
      <c r="H85" s="179">
        <f>IF(LEN(I85)&gt;1,LEN(I85),0)</f>
        <v>6</v>
      </c>
      <c r="I85" s="178" t="str">
        <f>IF(Tablica_A!K60&lt;&gt;"",Tablica_A!K60,"-")</f>
        <v>Zagreb</v>
      </c>
    </row>
    <row r="86" spans="1:9" ht="12.75" hidden="1">
      <c r="A86" s="179">
        <f>Fintab!F131</f>
        <v>92</v>
      </c>
      <c r="B86" s="179">
        <f>Fintab!G131</f>
        <v>0</v>
      </c>
      <c r="C86" s="179">
        <f>Fintab!H131</f>
        <v>6635</v>
      </c>
      <c r="D86" s="179">
        <f>Fintab!I131</f>
        <v>0</v>
      </c>
      <c r="E86" s="179">
        <f>Fintab!J131</f>
        <v>6635</v>
      </c>
      <c r="F86" s="159">
        <f t="shared" si="5"/>
        <v>36625.200000000004</v>
      </c>
      <c r="G86" s="181" t="s">
        <v>804</v>
      </c>
      <c r="H86" s="179">
        <f>IF(LEN(I86)&gt;1,LEN(I86),0)</f>
        <v>14</v>
      </c>
      <c r="I86" s="178" t="str">
        <f>IF(Tablica_A!O60&lt;&gt;"",Tablica_A!O60,"-")</f>
        <v>Korčulanska 3e</v>
      </c>
    </row>
    <row r="87" spans="1:9" ht="12.75" hidden="1">
      <c r="A87" s="179">
        <f>Fintab!F132</f>
        <v>93</v>
      </c>
      <c r="B87" s="179">
        <f>Fintab!G132</f>
        <v>38086</v>
      </c>
      <c r="C87" s="179">
        <f>Fintab!H132</f>
        <v>47043</v>
      </c>
      <c r="D87" s="179">
        <f>Fintab!I132</f>
        <v>38086</v>
      </c>
      <c r="E87" s="179">
        <f>Fintab!J132</f>
        <v>47043</v>
      </c>
      <c r="F87" s="159">
        <f t="shared" si="5"/>
        <v>404179.86000000004</v>
      </c>
      <c r="G87" s="181" t="s">
        <v>805</v>
      </c>
      <c r="H87" s="179">
        <f>IF(LEN(I87)&gt;1,LEN(I87),0)</f>
        <v>13</v>
      </c>
      <c r="I87" s="178" t="str">
        <f>IF(Tablica_A!C62&lt;&gt;"",Tablica_A!C62,"-")</f>
        <v>Josip Protega</v>
      </c>
    </row>
    <row r="88" spans="1:9" ht="12.75" hidden="1">
      <c r="A88" s="179">
        <f>Fintab!F133</f>
        <v>94</v>
      </c>
      <c r="B88" s="179">
        <f>Fintab!G133</f>
        <v>0</v>
      </c>
      <c r="C88" s="179">
        <f>Fintab!H133</f>
        <v>0</v>
      </c>
      <c r="D88" s="179">
        <f>Fintab!I133</f>
        <v>0</v>
      </c>
      <c r="E88" s="179">
        <f>Fintab!J133</f>
        <v>0</v>
      </c>
      <c r="F88" s="159">
        <f t="shared" si="5"/>
        <v>0</v>
      </c>
      <c r="G88" s="181" t="s">
        <v>806</v>
      </c>
      <c r="H88" s="179">
        <f>Tablica_A!I62</f>
        <v>25987</v>
      </c>
      <c r="I88" s="178" t="s">
        <v>735</v>
      </c>
    </row>
    <row r="89" spans="1:9" ht="12.75" hidden="1">
      <c r="A89" s="179">
        <f>Fintab!F134</f>
        <v>95</v>
      </c>
      <c r="B89" s="179">
        <f>Fintab!G134</f>
        <v>79448</v>
      </c>
      <c r="C89" s="179">
        <f>Fintab!H134</f>
        <v>3335</v>
      </c>
      <c r="D89" s="179">
        <f>Fintab!I134</f>
        <v>0</v>
      </c>
      <c r="E89" s="179">
        <f>Fintab!J134</f>
        <v>82783</v>
      </c>
      <c r="F89" s="159">
        <f t="shared" si="5"/>
        <v>396387.5</v>
      </c>
      <c r="G89" s="181" t="s">
        <v>807</v>
      </c>
      <c r="H89" s="179">
        <f>IF(LEN(I89)&gt;1,LEN(I89),0)</f>
        <v>6</v>
      </c>
      <c r="I89" s="178" t="str">
        <f>IF(Tablica_A!K62&lt;&gt;"",Tablica_A!K62,"-")</f>
        <v>Zagreb</v>
      </c>
    </row>
    <row r="90" spans="1:9" ht="12.75" hidden="1">
      <c r="A90" s="179">
        <f>Fintab!F135</f>
        <v>96</v>
      </c>
      <c r="B90" s="179">
        <f>Fintab!G135</f>
        <v>79448</v>
      </c>
      <c r="C90" s="179">
        <f>Fintab!H135</f>
        <v>3335</v>
      </c>
      <c r="D90" s="179">
        <f>Fintab!I135</f>
        <v>0</v>
      </c>
      <c r="E90" s="179">
        <f>Fintab!J135</f>
        <v>82783</v>
      </c>
      <c r="F90" s="159">
        <f t="shared" si="5"/>
        <v>400560</v>
      </c>
      <c r="G90" s="181" t="s">
        <v>808</v>
      </c>
      <c r="H90" s="179">
        <f>IF(LEN(I90)&gt;1,LEN(I90),0)</f>
        <v>13</v>
      </c>
      <c r="I90" s="178" t="str">
        <f>IF(Tablica_A!O62&lt;&gt;"",Tablica_A!O62,"-")</f>
        <v>Heinzelova 29</v>
      </c>
    </row>
    <row r="91" spans="1:9" ht="12.75" hidden="1">
      <c r="A91" s="179">
        <f>Fintab!F136</f>
        <v>97</v>
      </c>
      <c r="B91" s="179">
        <f>Fintab!G136</f>
        <v>0</v>
      </c>
      <c r="C91" s="179">
        <f>Fintab!H136</f>
        <v>0</v>
      </c>
      <c r="D91" s="179">
        <f>Fintab!I136</f>
        <v>0</v>
      </c>
      <c r="E91" s="179">
        <f>Fintab!J136</f>
        <v>0</v>
      </c>
      <c r="F91" s="159">
        <f t="shared" si="5"/>
        <v>0</v>
      </c>
      <c r="G91" s="181" t="s">
        <v>809</v>
      </c>
      <c r="H91" s="179">
        <f>IF(LEN(I91)&gt;1,LEN(I91),0)</f>
        <v>0</v>
      </c>
      <c r="I91" s="178" t="str">
        <f>IF(Tablica_A!C64&lt;&gt;"",Tablica_A!C64,"-")</f>
        <v>-</v>
      </c>
    </row>
    <row r="92" spans="1:9" ht="12.75" hidden="1">
      <c r="A92" s="179">
        <f>Fintab!F137</f>
        <v>98</v>
      </c>
      <c r="B92" s="179">
        <f>Fintab!G137</f>
        <v>0</v>
      </c>
      <c r="C92" s="179">
        <f>Fintab!H137</f>
        <v>0</v>
      </c>
      <c r="D92" s="179">
        <f>Fintab!I137</f>
        <v>0</v>
      </c>
      <c r="E92" s="179">
        <f>Fintab!J137</f>
        <v>0</v>
      </c>
      <c r="F92" s="159">
        <f t="shared" si="5"/>
        <v>0</v>
      </c>
      <c r="G92" s="181" t="s">
        <v>810</v>
      </c>
      <c r="H92" s="179">
        <f>Tablica_A!I64</f>
        <v>0</v>
      </c>
      <c r="I92" s="178" t="s">
        <v>735</v>
      </c>
    </row>
    <row r="93" spans="1:9" ht="12.75" hidden="1">
      <c r="A93" s="179">
        <f>Fintab!F138</f>
        <v>99</v>
      </c>
      <c r="B93" s="179">
        <f>Fintab!G138</f>
        <v>0</v>
      </c>
      <c r="C93" s="179">
        <f>Fintab!H138</f>
        <v>0</v>
      </c>
      <c r="D93" s="179">
        <f>Fintab!I138</f>
        <v>0</v>
      </c>
      <c r="E93" s="179">
        <f>Fintab!J138</f>
        <v>0</v>
      </c>
      <c r="F93" s="159">
        <f t="shared" si="5"/>
        <v>0</v>
      </c>
      <c r="G93" s="181" t="s">
        <v>811</v>
      </c>
      <c r="H93" s="179">
        <f>IF(LEN(I93)&gt;1,LEN(I93),0)</f>
        <v>0</v>
      </c>
      <c r="I93" s="178" t="str">
        <f>IF(Tablica_A!K64&lt;&gt;"",Tablica_A!K64,"-")</f>
        <v>-</v>
      </c>
    </row>
    <row r="94" spans="1:9" ht="12.75" hidden="1">
      <c r="A94" s="179">
        <f>Fintab!F139</f>
        <v>100</v>
      </c>
      <c r="B94" s="179">
        <f>Fintab!G139</f>
        <v>0</v>
      </c>
      <c r="C94" s="179">
        <f>Fintab!H139</f>
        <v>0</v>
      </c>
      <c r="D94" s="179">
        <f>Fintab!I139</f>
        <v>0</v>
      </c>
      <c r="E94" s="179">
        <f>Fintab!J139</f>
        <v>0</v>
      </c>
      <c r="F94" s="159">
        <f t="shared" si="5"/>
        <v>0</v>
      </c>
      <c r="G94" s="181" t="s">
        <v>812</v>
      </c>
      <c r="H94" s="179">
        <f>IF(LEN(I94)&gt;1,LEN(I94),0)</f>
        <v>0</v>
      </c>
      <c r="I94" s="178" t="str">
        <f>IF(Tablica_A!O64&lt;&gt;"",Tablica_A!O64,"-")</f>
        <v>-</v>
      </c>
    </row>
    <row r="95" spans="1:9" ht="12.75" hidden="1">
      <c r="A95" s="179">
        <f>Fintab!F140</f>
        <v>101</v>
      </c>
      <c r="B95" s="179">
        <f>Fintab!G140</f>
        <v>0</v>
      </c>
      <c r="C95" s="179">
        <f>Fintab!H140</f>
        <v>0</v>
      </c>
      <c r="D95" s="179">
        <f>Fintab!I140</f>
        <v>0</v>
      </c>
      <c r="E95" s="179">
        <f>Fintab!J140</f>
        <v>0</v>
      </c>
      <c r="F95" s="159">
        <f t="shared" si="5"/>
        <v>0</v>
      </c>
      <c r="G95" s="181" t="s">
        <v>813</v>
      </c>
      <c r="H95" s="179">
        <f>IF(LEN(I95)&gt;1,LEN(I95),0)</f>
        <v>0</v>
      </c>
      <c r="I95" s="178" t="str">
        <f>IF(Tablica_A!C66&lt;&gt;"",Tablica_A!C66,"-")</f>
        <v>-</v>
      </c>
    </row>
    <row r="96" spans="1:9" ht="12.75" hidden="1">
      <c r="A96" s="179">
        <f>Fintab!F141</f>
        <v>102</v>
      </c>
      <c r="B96" s="179">
        <f>Fintab!G141</f>
        <v>205174</v>
      </c>
      <c r="C96" s="179">
        <f>Fintab!H141</f>
        <v>83310</v>
      </c>
      <c r="D96" s="179">
        <f>Fintab!I141</f>
        <v>38086</v>
      </c>
      <c r="E96" s="179">
        <f>Fintab!J141</f>
        <v>250398</v>
      </c>
      <c r="F96" s="159">
        <f t="shared" si="5"/>
        <v>1517396.8800000001</v>
      </c>
      <c r="G96" s="181" t="s">
        <v>814</v>
      </c>
      <c r="H96" s="179">
        <f>Tablica_A!I66</f>
        <v>0</v>
      </c>
      <c r="I96" s="178" t="s">
        <v>735</v>
      </c>
    </row>
    <row r="97" spans="1:9" ht="12.75" hidden="1">
      <c r="A97" s="179">
        <v>0</v>
      </c>
      <c r="B97" s="179">
        <v>0</v>
      </c>
      <c r="C97" s="179">
        <v>0</v>
      </c>
      <c r="D97" s="179">
        <v>0</v>
      </c>
      <c r="E97" s="179">
        <v>0</v>
      </c>
      <c r="F97" s="159">
        <v>0</v>
      </c>
      <c r="G97" s="181" t="s">
        <v>815</v>
      </c>
      <c r="H97" s="179">
        <f>IF(LEN(I97)&gt;1,LEN(I97),0)</f>
        <v>0</v>
      </c>
      <c r="I97" s="178" t="str">
        <f>IF(Tablica_A!K66&lt;&gt;"",Tablica_A!K66,"-")</f>
        <v>-</v>
      </c>
    </row>
    <row r="98" spans="1:9" ht="12.75" hidden="1">
      <c r="A98" s="179">
        <v>0</v>
      </c>
      <c r="B98" s="179">
        <v>0</v>
      </c>
      <c r="C98" s="179">
        <v>0</v>
      </c>
      <c r="D98" s="179">
        <v>0</v>
      </c>
      <c r="E98" s="179">
        <v>0</v>
      </c>
      <c r="F98" s="159">
        <v>0</v>
      </c>
      <c r="G98" s="181" t="s">
        <v>816</v>
      </c>
      <c r="H98" s="179">
        <f>IF(LEN(I98)&gt;1,LEN(I98),0)</f>
        <v>0</v>
      </c>
      <c r="I98" s="178" t="str">
        <f>IF(Tablica_A!O66&lt;&gt;"",Tablica_A!O66,"-")</f>
        <v>-</v>
      </c>
    </row>
    <row r="99" spans="1:9" ht="12.75" hidden="1">
      <c r="A99" s="179">
        <v>0</v>
      </c>
      <c r="B99" s="179">
        <v>0</v>
      </c>
      <c r="C99" s="179">
        <v>0</v>
      </c>
      <c r="D99" s="179">
        <v>0</v>
      </c>
      <c r="E99" s="179">
        <v>0</v>
      </c>
      <c r="F99" s="159">
        <v>0</v>
      </c>
      <c r="G99" s="181" t="s">
        <v>817</v>
      </c>
      <c r="H99" s="179">
        <f>IF(LEN(I99)&gt;1,LEN(I99),0)</f>
        <v>0</v>
      </c>
      <c r="I99" s="178" t="str">
        <f>IF(Tablica_A!C68&lt;&gt;"",Tablica_A!C68,"-")</f>
        <v>-</v>
      </c>
    </row>
    <row r="100" spans="1:9" ht="12.75" hidden="1">
      <c r="A100" s="179">
        <v>0</v>
      </c>
      <c r="B100" s="179">
        <v>0</v>
      </c>
      <c r="C100" s="179">
        <v>0</v>
      </c>
      <c r="D100" s="179">
        <v>0</v>
      </c>
      <c r="E100" s="179">
        <v>0</v>
      </c>
      <c r="F100" s="159">
        <v>0</v>
      </c>
      <c r="G100" s="181" t="s">
        <v>818</v>
      </c>
      <c r="H100" s="179">
        <f>Tablica_A!I68</f>
        <v>0</v>
      </c>
      <c r="I100" s="178" t="s">
        <v>735</v>
      </c>
    </row>
    <row r="101" spans="1:9" ht="12.75" hidden="1">
      <c r="A101" s="179">
        <v>0</v>
      </c>
      <c r="B101" s="179">
        <v>0</v>
      </c>
      <c r="C101" s="179">
        <v>0</v>
      </c>
      <c r="D101" s="179">
        <v>0</v>
      </c>
      <c r="E101" s="179">
        <v>0</v>
      </c>
      <c r="F101" s="159">
        <v>0</v>
      </c>
      <c r="G101" s="181" t="s">
        <v>819</v>
      </c>
      <c r="H101" s="179">
        <f>IF(LEN(I101)&gt;1,LEN(I101),0)</f>
        <v>0</v>
      </c>
      <c r="I101" s="178" t="str">
        <f>IF(Tablica_A!K68&lt;&gt;"",Tablica_A!K68,"-")</f>
        <v>-</v>
      </c>
    </row>
    <row r="102" spans="1:9" ht="12.75" hidden="1">
      <c r="A102" s="179">
        <v>0</v>
      </c>
      <c r="B102" s="179">
        <v>0</v>
      </c>
      <c r="C102" s="179">
        <v>0</v>
      </c>
      <c r="D102" s="179">
        <v>0</v>
      </c>
      <c r="E102" s="179">
        <v>0</v>
      </c>
      <c r="F102" s="159">
        <v>0</v>
      </c>
      <c r="G102" s="181" t="s">
        <v>820</v>
      </c>
      <c r="H102" s="179">
        <f>IF(LEN(I102)&gt;1,LEN(I102),0)</f>
        <v>0</v>
      </c>
      <c r="I102" s="178" t="str">
        <f>IF(Tablica_A!O68&lt;&gt;"",Tablica_A!O68,"-")</f>
        <v>-</v>
      </c>
    </row>
    <row r="103" spans="1:9" ht="12.75" hidden="1">
      <c r="A103" s="179">
        <v>0</v>
      </c>
      <c r="B103" s="179">
        <v>0</v>
      </c>
      <c r="C103" s="179">
        <v>0</v>
      </c>
      <c r="D103" s="179">
        <v>0</v>
      </c>
      <c r="E103" s="179">
        <v>0</v>
      </c>
      <c r="F103" s="159">
        <v>0</v>
      </c>
      <c r="G103" s="181" t="s">
        <v>821</v>
      </c>
      <c r="H103" s="179">
        <f>IF(LEN(I103)&gt;1,LEN(I103),0)</f>
        <v>0</v>
      </c>
      <c r="I103" s="178" t="str">
        <f>IF(Tablica_A!C70&lt;&gt;"",Tablica_A!C70,"-")</f>
        <v>-</v>
      </c>
    </row>
    <row r="104" spans="1:9" ht="12.75" hidden="1">
      <c r="A104" s="179">
        <v>0</v>
      </c>
      <c r="B104" s="179">
        <v>0</v>
      </c>
      <c r="C104" s="179">
        <v>0</v>
      </c>
      <c r="D104" s="179">
        <v>0</v>
      </c>
      <c r="E104" s="179">
        <v>0</v>
      </c>
      <c r="F104" s="159">
        <v>0</v>
      </c>
      <c r="G104" s="181" t="s">
        <v>822</v>
      </c>
      <c r="H104" s="179">
        <f>Tablica_A!I70</f>
        <v>0</v>
      </c>
      <c r="I104" s="178" t="s">
        <v>735</v>
      </c>
    </row>
    <row r="105" spans="1:9" ht="12.75" hidden="1">
      <c r="A105" s="179">
        <v>0</v>
      </c>
      <c r="B105" s="179">
        <v>0</v>
      </c>
      <c r="C105" s="179">
        <v>0</v>
      </c>
      <c r="D105" s="179">
        <v>0</v>
      </c>
      <c r="E105" s="179">
        <v>0</v>
      </c>
      <c r="F105" s="159">
        <v>0</v>
      </c>
      <c r="G105" s="181" t="s">
        <v>823</v>
      </c>
      <c r="H105" s="179">
        <f>IF(LEN(I105)&gt;1,LEN(I105),0)</f>
        <v>0</v>
      </c>
      <c r="I105" s="178" t="str">
        <f>IF(Tablica_A!K70&lt;&gt;"",Tablica_A!K70,"-")</f>
        <v>-</v>
      </c>
    </row>
    <row r="106" spans="1:9" ht="12.75" hidden="1">
      <c r="A106" s="179">
        <v>0</v>
      </c>
      <c r="B106" s="179">
        <v>0</v>
      </c>
      <c r="C106" s="179">
        <v>0</v>
      </c>
      <c r="D106" s="179">
        <v>0</v>
      </c>
      <c r="E106" s="179">
        <v>0</v>
      </c>
      <c r="F106" s="159">
        <v>0</v>
      </c>
      <c r="G106" s="181" t="s">
        <v>824</v>
      </c>
      <c r="H106" s="179">
        <f>IF(LEN(I106)&gt;1,LEN(I106),0)</f>
        <v>0</v>
      </c>
      <c r="I106" s="178" t="str">
        <f>IF(Tablica_A!O70&lt;&gt;"",Tablica_A!O70,"-")</f>
        <v>-</v>
      </c>
    </row>
    <row r="107" spans="1:9" ht="12.75" hidden="1">
      <c r="A107" s="179">
        <v>0</v>
      </c>
      <c r="B107" s="179">
        <v>0</v>
      </c>
      <c r="C107" s="179">
        <v>0</v>
      </c>
      <c r="D107" s="179">
        <v>0</v>
      </c>
      <c r="E107" s="179">
        <v>0</v>
      </c>
      <c r="F107" s="159">
        <v>0</v>
      </c>
      <c r="G107" s="181" t="s">
        <v>825</v>
      </c>
      <c r="H107" s="179">
        <f>IF(LEN(I107)&gt;1,LEN(I107),0)</f>
        <v>0</v>
      </c>
      <c r="I107" s="178" t="str">
        <f>IF(Tablica_A!C72&lt;&gt;"",Tablica_A!C72,"-")</f>
        <v>-</v>
      </c>
    </row>
    <row r="108" spans="1:9" ht="12.75" hidden="1">
      <c r="A108" s="179">
        <v>0</v>
      </c>
      <c r="B108" s="179">
        <v>0</v>
      </c>
      <c r="C108" s="179">
        <v>0</v>
      </c>
      <c r="D108" s="179">
        <v>0</v>
      </c>
      <c r="E108" s="179">
        <v>0</v>
      </c>
      <c r="F108" s="159">
        <v>0</v>
      </c>
      <c r="G108" s="181" t="s">
        <v>826</v>
      </c>
      <c r="H108" s="179">
        <f>Tablica_A!I72</f>
        <v>0</v>
      </c>
      <c r="I108" s="178" t="s">
        <v>735</v>
      </c>
    </row>
    <row r="109" spans="1:9" ht="12.75" hidden="1">
      <c r="A109" s="179">
        <v>0</v>
      </c>
      <c r="B109" s="179">
        <v>0</v>
      </c>
      <c r="C109" s="179">
        <v>0</v>
      </c>
      <c r="D109" s="179">
        <v>0</v>
      </c>
      <c r="E109" s="179">
        <v>0</v>
      </c>
      <c r="F109" s="159">
        <v>0</v>
      </c>
      <c r="G109" s="181" t="s">
        <v>827</v>
      </c>
      <c r="H109" s="179">
        <f>IF(LEN(I109)&gt;1,LEN(I109),0)</f>
        <v>0</v>
      </c>
      <c r="I109" s="178" t="str">
        <f>IF(Tablica_A!K72&lt;&gt;"",Tablica_A!K72,"-")</f>
        <v>-</v>
      </c>
    </row>
    <row r="110" spans="1:9" ht="12.75" hidden="1">
      <c r="A110" s="179">
        <v>0</v>
      </c>
      <c r="B110" s="179">
        <v>0</v>
      </c>
      <c r="C110" s="179">
        <v>0</v>
      </c>
      <c r="D110" s="179">
        <v>0</v>
      </c>
      <c r="E110" s="179">
        <v>0</v>
      </c>
      <c r="F110" s="159">
        <v>0</v>
      </c>
      <c r="G110" s="181" t="s">
        <v>828</v>
      </c>
      <c r="H110" s="179">
        <f>IF(LEN(I110)&gt;1,LEN(I110),0)</f>
        <v>0</v>
      </c>
      <c r="I110" s="178" t="str">
        <f>IF(Tablica_A!O72&lt;&gt;"",Tablica_A!O72,"-")</f>
        <v>-</v>
      </c>
    </row>
    <row r="111" spans="1:9" ht="12.75" hidden="1">
      <c r="A111" s="179">
        <v>0</v>
      </c>
      <c r="B111" s="179">
        <v>0</v>
      </c>
      <c r="C111" s="179">
        <v>0</v>
      </c>
      <c r="D111" s="179">
        <v>0</v>
      </c>
      <c r="E111" s="179">
        <v>0</v>
      </c>
      <c r="F111" s="159">
        <v>0</v>
      </c>
      <c r="G111" s="181" t="s">
        <v>829</v>
      </c>
      <c r="H111" s="179">
        <f>IF(LEN(I111)&gt;1,LEN(I111),0)</f>
        <v>0</v>
      </c>
      <c r="I111" s="178" t="str">
        <f>IF(Tablica_A!C74&lt;&gt;"",Tablica_A!C74,"-")</f>
        <v>-</v>
      </c>
    </row>
    <row r="112" spans="1:9" ht="12.75" hidden="1">
      <c r="A112" s="179">
        <v>0</v>
      </c>
      <c r="B112" s="179">
        <v>0</v>
      </c>
      <c r="C112" s="179">
        <v>0</v>
      </c>
      <c r="D112" s="179">
        <v>0</v>
      </c>
      <c r="E112" s="179">
        <v>0</v>
      </c>
      <c r="F112" s="159">
        <v>0</v>
      </c>
      <c r="G112" s="181" t="s">
        <v>830</v>
      </c>
      <c r="H112" s="179">
        <f>Tablica_A!I74</f>
        <v>0</v>
      </c>
      <c r="I112" s="178" t="s">
        <v>735</v>
      </c>
    </row>
    <row r="113" spans="1:9" ht="12.75" hidden="1">
      <c r="A113" s="179">
        <v>0</v>
      </c>
      <c r="B113" s="179">
        <v>0</v>
      </c>
      <c r="C113" s="179">
        <v>0</v>
      </c>
      <c r="D113" s="179">
        <v>0</v>
      </c>
      <c r="E113" s="179">
        <v>0</v>
      </c>
      <c r="F113" s="159">
        <v>0</v>
      </c>
      <c r="G113" s="181" t="s">
        <v>831</v>
      </c>
      <c r="H113" s="179">
        <f>IF(LEN(I113)&gt;1,LEN(I113),0)</f>
        <v>0</v>
      </c>
      <c r="I113" s="178" t="str">
        <f>IF(Tablica_A!K74&lt;&gt;"",Tablica_A!K74,"-")</f>
        <v>-</v>
      </c>
    </row>
    <row r="114" spans="1:9" ht="12.75" hidden="1">
      <c r="A114" s="179">
        <v>0</v>
      </c>
      <c r="B114" s="179">
        <v>0</v>
      </c>
      <c r="C114" s="179">
        <v>0</v>
      </c>
      <c r="D114" s="179">
        <v>0</v>
      </c>
      <c r="E114" s="179">
        <v>0</v>
      </c>
      <c r="F114" s="159">
        <v>0</v>
      </c>
      <c r="G114" s="181" t="s">
        <v>832</v>
      </c>
      <c r="H114" s="179">
        <f>IF(LEN(I114)&gt;1,LEN(I114),0)</f>
        <v>0</v>
      </c>
      <c r="I114" s="178" t="str">
        <f>IF(Tablica_A!O74&lt;&gt;"",Tablica_A!O74,"-")</f>
        <v>-</v>
      </c>
    </row>
    <row r="115" spans="1:9" ht="12.75" hidden="1">
      <c r="A115" s="179">
        <v>0</v>
      </c>
      <c r="B115" s="179">
        <v>0</v>
      </c>
      <c r="C115" s="179">
        <v>0</v>
      </c>
      <c r="D115" s="179">
        <v>0</v>
      </c>
      <c r="E115" s="179">
        <v>0</v>
      </c>
      <c r="F115" s="159">
        <v>0</v>
      </c>
      <c r="G115" s="181" t="s">
        <v>833</v>
      </c>
      <c r="H115" s="179">
        <f>IF(LEN(I115)&gt;1,LEN(I115),0)</f>
        <v>0</v>
      </c>
      <c r="I115" s="178" t="str">
        <f>IF(Tablica_A!C76&lt;&gt;"",Tablica_A!C76,"-")</f>
        <v>-</v>
      </c>
    </row>
    <row r="116" spans="1:9" ht="12.75" hidden="1">
      <c r="A116" s="179">
        <v>0</v>
      </c>
      <c r="B116" s="179">
        <v>0</v>
      </c>
      <c r="C116" s="179">
        <v>0</v>
      </c>
      <c r="D116" s="179">
        <v>0</v>
      </c>
      <c r="E116" s="179">
        <v>0</v>
      </c>
      <c r="F116" s="159">
        <v>0</v>
      </c>
      <c r="G116" s="181" t="s">
        <v>834</v>
      </c>
      <c r="H116" s="179">
        <f>Tablica_A!I76</f>
        <v>0</v>
      </c>
      <c r="I116" s="178" t="s">
        <v>735</v>
      </c>
    </row>
    <row r="117" spans="1:9" ht="12.75" hidden="1">
      <c r="A117" s="179">
        <v>0</v>
      </c>
      <c r="B117" s="179">
        <v>0</v>
      </c>
      <c r="C117" s="179">
        <v>0</v>
      </c>
      <c r="D117" s="179">
        <v>0</v>
      </c>
      <c r="E117" s="179">
        <v>0</v>
      </c>
      <c r="F117" s="159">
        <v>0</v>
      </c>
      <c r="G117" s="181" t="s">
        <v>835</v>
      </c>
      <c r="H117" s="179">
        <f>IF(LEN(I117)&gt;1,LEN(I117),0)</f>
        <v>0</v>
      </c>
      <c r="I117" s="178" t="str">
        <f>IF(Tablica_A!K76&lt;&gt;"",Tablica_A!K76,"-")</f>
        <v>-</v>
      </c>
    </row>
    <row r="118" spans="1:9" ht="12.75" hidden="1">
      <c r="A118" s="179">
        <v>0</v>
      </c>
      <c r="B118" s="179">
        <v>0</v>
      </c>
      <c r="C118" s="179">
        <v>0</v>
      </c>
      <c r="D118" s="179">
        <v>0</v>
      </c>
      <c r="E118" s="179">
        <v>0</v>
      </c>
      <c r="F118" s="159">
        <v>0</v>
      </c>
      <c r="G118" s="181" t="s">
        <v>836</v>
      </c>
      <c r="H118" s="179">
        <f>IF(LEN(I118)&gt;1,LEN(I118),0)</f>
        <v>0</v>
      </c>
      <c r="I118" s="178" t="str">
        <f>IF(Tablica_A!O76&lt;&gt;"",Tablica_A!O76,"-")</f>
        <v>-</v>
      </c>
    </row>
    <row r="119" spans="1:9" ht="12.75" hidden="1">
      <c r="A119" s="179">
        <v>0</v>
      </c>
      <c r="B119" s="179">
        <v>0</v>
      </c>
      <c r="C119" s="179">
        <v>0</v>
      </c>
      <c r="D119" s="179">
        <v>0</v>
      </c>
      <c r="E119" s="179">
        <v>0</v>
      </c>
      <c r="F119" s="159">
        <v>0</v>
      </c>
      <c r="G119" s="181" t="s">
        <v>850</v>
      </c>
      <c r="H119" s="179">
        <f>IF(LEN(I119)&gt;1,LEN(I119),0)</f>
        <v>0</v>
      </c>
      <c r="I119" s="178" t="str">
        <f>IF(Tablica_A!C78&lt;&gt;"",Tablica_A!C78,"-")</f>
        <v>-</v>
      </c>
    </row>
    <row r="120" spans="1:9" ht="12.75" hidden="1">
      <c r="A120" s="179">
        <v>0</v>
      </c>
      <c r="B120" s="179">
        <v>0</v>
      </c>
      <c r="C120" s="179">
        <v>0</v>
      </c>
      <c r="D120" s="179">
        <v>0</v>
      </c>
      <c r="E120" s="179">
        <v>0</v>
      </c>
      <c r="F120" s="159">
        <v>0</v>
      </c>
      <c r="G120" s="181" t="s">
        <v>862</v>
      </c>
      <c r="H120" s="179">
        <f>Tablica_A!I78</f>
        <v>0</v>
      </c>
      <c r="I120" s="178" t="s">
        <v>735</v>
      </c>
    </row>
    <row r="121" spans="1:9" ht="12.75" hidden="1">
      <c r="A121" s="179">
        <v>0</v>
      </c>
      <c r="B121" s="179">
        <v>0</v>
      </c>
      <c r="C121" s="179">
        <v>0</v>
      </c>
      <c r="D121" s="179">
        <v>0</v>
      </c>
      <c r="E121" s="179">
        <v>0</v>
      </c>
      <c r="F121" s="159">
        <v>0</v>
      </c>
      <c r="G121" s="181" t="s">
        <v>863</v>
      </c>
      <c r="H121" s="179">
        <f>IF(LEN(I121)&gt;1,LEN(I121),0)</f>
        <v>0</v>
      </c>
      <c r="I121" s="178" t="str">
        <f>IF(Tablica_A!K78&lt;&gt;"",Tablica_A!K78,"-")</f>
        <v>-</v>
      </c>
    </row>
    <row r="122" spans="1:9" ht="12.75" hidden="1">
      <c r="A122" s="179">
        <v>0</v>
      </c>
      <c r="B122" s="179">
        <v>0</v>
      </c>
      <c r="C122" s="179">
        <v>0</v>
      </c>
      <c r="D122" s="179">
        <v>0</v>
      </c>
      <c r="E122" s="179">
        <v>0</v>
      </c>
      <c r="F122" s="159">
        <v>0</v>
      </c>
      <c r="G122" s="181" t="s">
        <v>864</v>
      </c>
      <c r="H122" s="179">
        <f>IF(LEN(I122)&gt;1,LEN(I122),0)</f>
        <v>0</v>
      </c>
      <c r="I122" s="178" t="str">
        <f>IF(Tablica_A!O78&lt;&gt;"",Tablica_A!O78,"-")</f>
        <v>-</v>
      </c>
    </row>
    <row r="123" spans="1:9" ht="12.75" hidden="1">
      <c r="A123" s="179">
        <v>0</v>
      </c>
      <c r="B123" s="179">
        <v>0</v>
      </c>
      <c r="C123" s="179">
        <v>0</v>
      </c>
      <c r="D123" s="179">
        <v>0</v>
      </c>
      <c r="E123" s="179">
        <v>0</v>
      </c>
      <c r="F123" s="159">
        <v>0</v>
      </c>
      <c r="G123" s="181" t="s">
        <v>846</v>
      </c>
      <c r="H123" s="179">
        <f>IF(LEN(I123)&gt;1,LEN(I123),0)</f>
        <v>0</v>
      </c>
      <c r="I123" s="178" t="str">
        <f>IF(Tablica_A!C80&lt;&gt;"",Tablica_A!C80,"-")</f>
        <v>-</v>
      </c>
    </row>
    <row r="124" spans="1:9" ht="12.75" hidden="1">
      <c r="A124" s="179">
        <v>0</v>
      </c>
      <c r="B124" s="179">
        <v>0</v>
      </c>
      <c r="C124" s="179">
        <v>0</v>
      </c>
      <c r="D124" s="179">
        <v>0</v>
      </c>
      <c r="E124" s="179">
        <v>0</v>
      </c>
      <c r="F124" s="159">
        <v>0</v>
      </c>
      <c r="G124" s="181" t="s">
        <v>847</v>
      </c>
      <c r="H124" s="179">
        <f>Tablica_A!I80</f>
        <v>0</v>
      </c>
      <c r="I124" s="178" t="s">
        <v>735</v>
      </c>
    </row>
    <row r="125" spans="1:9" ht="12.75" hidden="1">
      <c r="A125" s="179">
        <v>0</v>
      </c>
      <c r="B125" s="179">
        <v>0</v>
      </c>
      <c r="C125" s="179">
        <v>0</v>
      </c>
      <c r="D125" s="179">
        <v>0</v>
      </c>
      <c r="E125" s="179">
        <v>0</v>
      </c>
      <c r="F125" s="159">
        <v>0</v>
      </c>
      <c r="G125" s="181" t="s">
        <v>848</v>
      </c>
      <c r="H125" s="179">
        <f>IF(LEN(I125)&gt;1,LEN(I125),0)</f>
        <v>0</v>
      </c>
      <c r="I125" s="178" t="str">
        <f>IF(Tablica_A!K80&lt;&gt;"",Tablica_A!K80,"-")</f>
        <v>-</v>
      </c>
    </row>
    <row r="126" spans="1:9" ht="12.75" hidden="1">
      <c r="A126" s="179">
        <v>0</v>
      </c>
      <c r="B126" s="179">
        <v>0</v>
      </c>
      <c r="C126" s="179">
        <v>0</v>
      </c>
      <c r="D126" s="179">
        <v>0</v>
      </c>
      <c r="E126" s="179">
        <v>0</v>
      </c>
      <c r="F126" s="159">
        <v>0</v>
      </c>
      <c r="G126" s="181" t="s">
        <v>849</v>
      </c>
      <c r="H126" s="179">
        <f>IF(LEN(I126)&gt;1,LEN(I126),0)</f>
        <v>0</v>
      </c>
      <c r="I126" s="178" t="str">
        <f>IF(Tablica_A!O80&lt;&gt;"",Tablica_A!O80,"-")</f>
        <v>-</v>
      </c>
    </row>
    <row r="127" spans="1:9" ht="12.75" hidden="1">
      <c r="A127" s="179">
        <v>0</v>
      </c>
      <c r="B127" s="179">
        <v>0</v>
      </c>
      <c r="C127" s="179">
        <v>0</v>
      </c>
      <c r="D127" s="179">
        <v>0</v>
      </c>
      <c r="E127" s="179">
        <v>0</v>
      </c>
      <c r="F127" s="159">
        <v>0</v>
      </c>
      <c r="G127" s="181" t="s">
        <v>842</v>
      </c>
      <c r="H127" s="179">
        <f>IF(LEN(I127)&gt;1,LEN(I127),0)</f>
        <v>0</v>
      </c>
      <c r="I127" s="178" t="str">
        <f>IF(Tablica_A!C82&lt;&gt;"",Tablica_A!C82,"-")</f>
        <v>-</v>
      </c>
    </row>
    <row r="128" spans="1:9" ht="12.75" hidden="1">
      <c r="A128" s="179">
        <v>0</v>
      </c>
      <c r="B128" s="179">
        <v>0</v>
      </c>
      <c r="C128" s="179">
        <v>0</v>
      </c>
      <c r="D128" s="179">
        <v>0</v>
      </c>
      <c r="E128" s="179">
        <v>0</v>
      </c>
      <c r="F128" s="159">
        <v>0</v>
      </c>
      <c r="G128" s="181" t="s">
        <v>843</v>
      </c>
      <c r="H128" s="179">
        <f>Tablica_A!I82</f>
        <v>0</v>
      </c>
      <c r="I128" s="178" t="s">
        <v>735</v>
      </c>
    </row>
    <row r="129" spans="1:9" ht="12.75" hidden="1">
      <c r="A129" s="179">
        <v>0</v>
      </c>
      <c r="B129" s="179">
        <v>0</v>
      </c>
      <c r="C129" s="179">
        <v>0</v>
      </c>
      <c r="D129" s="179">
        <v>0</v>
      </c>
      <c r="E129" s="179">
        <v>0</v>
      </c>
      <c r="F129" s="159">
        <v>0</v>
      </c>
      <c r="G129" s="181" t="s">
        <v>844</v>
      </c>
      <c r="H129" s="179">
        <f>IF(LEN(I129)&gt;1,LEN(I129),0)</f>
        <v>0</v>
      </c>
      <c r="I129" s="178" t="str">
        <f>IF(Tablica_A!K82&lt;&gt;"",Tablica_A!K82,"-")</f>
        <v>-</v>
      </c>
    </row>
    <row r="130" spans="1:9" ht="12.75" hidden="1">
      <c r="A130" s="179">
        <v>0</v>
      </c>
      <c r="B130" s="179">
        <v>0</v>
      </c>
      <c r="C130" s="179">
        <v>0</v>
      </c>
      <c r="D130" s="179">
        <v>0</v>
      </c>
      <c r="E130" s="179">
        <v>0</v>
      </c>
      <c r="F130" s="159">
        <v>0</v>
      </c>
      <c r="G130" s="181" t="s">
        <v>845</v>
      </c>
      <c r="H130" s="179">
        <f>IF(LEN(I130)&gt;1,LEN(I130),0)</f>
        <v>0</v>
      </c>
      <c r="I130" s="178" t="str">
        <f>IF(Tablica_A!O82&lt;&gt;"",Tablica_A!O82,"-")</f>
        <v>-</v>
      </c>
    </row>
    <row r="131" spans="1:9" ht="12.75" hidden="1">
      <c r="A131" s="179">
        <v>0</v>
      </c>
      <c r="B131" s="179">
        <v>0</v>
      </c>
      <c r="C131" s="179">
        <v>0</v>
      </c>
      <c r="D131" s="179">
        <v>0</v>
      </c>
      <c r="E131" s="179">
        <v>0</v>
      </c>
      <c r="F131" s="159">
        <v>0</v>
      </c>
      <c r="G131" s="181" t="s">
        <v>841</v>
      </c>
      <c r="H131" s="179">
        <f>IF(LEN(I131)&gt;1,LEN(I131),0)</f>
        <v>0</v>
      </c>
      <c r="I131" s="178" t="str">
        <f>IF(Tablica_A!C84&lt;&gt;"",Tablica_A!C84,"-")</f>
        <v>-</v>
      </c>
    </row>
    <row r="132" spans="1:9" ht="12.75" hidden="1">
      <c r="A132" s="179">
        <v>0</v>
      </c>
      <c r="B132" s="179">
        <v>0</v>
      </c>
      <c r="C132" s="179">
        <v>0</v>
      </c>
      <c r="D132" s="179">
        <v>0</v>
      </c>
      <c r="E132" s="179">
        <v>0</v>
      </c>
      <c r="F132" s="159">
        <v>0</v>
      </c>
      <c r="G132" s="181" t="s">
        <v>838</v>
      </c>
      <c r="H132" s="179">
        <f>Tablica_A!I84</f>
        <v>0</v>
      </c>
      <c r="I132" s="178" t="s">
        <v>735</v>
      </c>
    </row>
    <row r="133" spans="1:9" ht="12.75" hidden="1">
      <c r="A133" s="179">
        <v>0</v>
      </c>
      <c r="B133" s="179">
        <v>0</v>
      </c>
      <c r="C133" s="179">
        <v>0</v>
      </c>
      <c r="D133" s="179">
        <v>0</v>
      </c>
      <c r="E133" s="179">
        <v>0</v>
      </c>
      <c r="F133" s="159">
        <v>0</v>
      </c>
      <c r="G133" s="181" t="s">
        <v>839</v>
      </c>
      <c r="H133" s="179">
        <f>IF(LEN(I133)&gt;1,LEN(I133),0)</f>
        <v>0</v>
      </c>
      <c r="I133" s="178" t="str">
        <f>IF(Tablica_A!K84&lt;&gt;"",Tablica_A!K84,"-")</f>
        <v>-</v>
      </c>
    </row>
    <row r="134" spans="1:9" ht="12.75" hidden="1">
      <c r="A134" s="179">
        <v>0</v>
      </c>
      <c r="B134" s="179">
        <v>0</v>
      </c>
      <c r="C134" s="179">
        <v>0</v>
      </c>
      <c r="D134" s="179">
        <v>0</v>
      </c>
      <c r="E134" s="179">
        <v>0</v>
      </c>
      <c r="F134" s="159">
        <v>0</v>
      </c>
      <c r="G134" s="181" t="s">
        <v>840</v>
      </c>
      <c r="H134" s="179">
        <f>IF(LEN(I134)&gt;1,LEN(I134),0)</f>
        <v>0</v>
      </c>
      <c r="I134" s="178" t="str">
        <f>IF(Tablica_A!O84&lt;&gt;"",Tablica_A!O84,"-")</f>
        <v>-</v>
      </c>
    </row>
    <row r="135" spans="1:9" ht="12.75" hidden="1">
      <c r="A135" s="179">
        <v>0</v>
      </c>
      <c r="B135" s="179">
        <v>0</v>
      </c>
      <c r="C135" s="179">
        <v>0</v>
      </c>
      <c r="D135" s="179">
        <v>0</v>
      </c>
      <c r="E135" s="179">
        <v>0</v>
      </c>
      <c r="F135" s="159">
        <v>0</v>
      </c>
      <c r="G135" s="178" t="s">
        <v>865</v>
      </c>
      <c r="H135" s="179">
        <f>Tablica_A!U90</f>
        <v>475</v>
      </c>
      <c r="I135" s="178" t="s">
        <v>735</v>
      </c>
    </row>
    <row r="136" spans="1:9" ht="12.75" hidden="1">
      <c r="A136" s="179">
        <v>0</v>
      </c>
      <c r="B136" s="179">
        <v>0</v>
      </c>
      <c r="C136" s="179">
        <v>0</v>
      </c>
      <c r="D136" s="179">
        <v>0</v>
      </c>
      <c r="E136" s="179">
        <v>0</v>
      </c>
      <c r="F136" s="159">
        <v>0</v>
      </c>
      <c r="G136" s="178" t="s">
        <v>1</v>
      </c>
      <c r="H136" s="179">
        <v>0</v>
      </c>
      <c r="I136" s="178" t="str">
        <f>IF(Tablica_A!C95&lt;&gt;"",Tablica_A!C95,"-")</f>
        <v>Marijan Kostrenčić</v>
      </c>
    </row>
    <row r="137" spans="1:9" ht="12.75" hidden="1">
      <c r="A137" s="179">
        <v>0</v>
      </c>
      <c r="B137" s="179">
        <v>0</v>
      </c>
      <c r="C137" s="179">
        <v>0</v>
      </c>
      <c r="D137" s="179">
        <v>0</v>
      </c>
      <c r="E137" s="179">
        <v>0</v>
      </c>
      <c r="F137" s="159">
        <v>0</v>
      </c>
      <c r="G137" s="178" t="s">
        <v>2</v>
      </c>
      <c r="H137" s="179">
        <f aca="true" t="shared" si="6" ref="H137:H155">IF(LEN(I137)&gt;1,LEN(I137),0)</f>
        <v>14</v>
      </c>
      <c r="I137" s="178" t="str">
        <f>IF(Tablica_A!C97&lt;&gt;"",Tablica_A!C97,"-")</f>
        <v>Igor Oppenheim</v>
      </c>
    </row>
    <row r="138" spans="1:9" ht="12.75" hidden="1">
      <c r="A138" s="179">
        <v>0</v>
      </c>
      <c r="B138" s="179">
        <v>0</v>
      </c>
      <c r="C138" s="179">
        <v>0</v>
      </c>
      <c r="D138" s="179">
        <v>0</v>
      </c>
      <c r="E138" s="179">
        <v>0</v>
      </c>
      <c r="F138" s="159">
        <v>0</v>
      </c>
      <c r="G138" s="178" t="s">
        <v>3</v>
      </c>
      <c r="H138" s="179">
        <f t="shared" si="6"/>
        <v>14</v>
      </c>
      <c r="I138" s="178" t="str">
        <f>IF(Tablica_A!C99&lt;&gt;"",Tablica_A!C99,"-")</f>
        <v>Jasna Ludviger</v>
      </c>
    </row>
    <row r="139" spans="1:9" ht="12.75" hidden="1">
      <c r="A139" s="179">
        <v>0</v>
      </c>
      <c r="B139" s="179">
        <v>0</v>
      </c>
      <c r="C139" s="179">
        <v>0</v>
      </c>
      <c r="D139" s="179">
        <v>0</v>
      </c>
      <c r="E139" s="179">
        <v>0</v>
      </c>
      <c r="F139" s="159">
        <v>0</v>
      </c>
      <c r="G139" s="178" t="s">
        <v>4</v>
      </c>
      <c r="H139" s="179">
        <f t="shared" si="6"/>
        <v>12</v>
      </c>
      <c r="I139" s="178" t="str">
        <f>IF(Tablica_A!C101&lt;&gt;"",Tablica_A!C101,"-")</f>
        <v>Tehnika d.d.</v>
      </c>
    </row>
    <row r="140" spans="1:9" ht="12.75" hidden="1">
      <c r="A140" s="179">
        <v>0</v>
      </c>
      <c r="B140" s="179">
        <v>0</v>
      </c>
      <c r="C140" s="179">
        <v>0</v>
      </c>
      <c r="D140" s="179">
        <v>0</v>
      </c>
      <c r="E140" s="179">
        <v>0</v>
      </c>
      <c r="F140" s="159">
        <v>0</v>
      </c>
      <c r="G140" s="178" t="s">
        <v>5</v>
      </c>
      <c r="H140" s="179">
        <f t="shared" si="6"/>
        <v>8</v>
      </c>
      <c r="I140" s="178" t="str">
        <f>IF(Tablica_A!C103&lt;&gt;"",Tablica_A!C103,"-")</f>
        <v>PBZ d.d.</v>
      </c>
    </row>
    <row r="141" spans="1:9" ht="12.75" hidden="1">
      <c r="A141" s="179">
        <v>0</v>
      </c>
      <c r="B141" s="179">
        <v>0</v>
      </c>
      <c r="C141" s="179">
        <v>0</v>
      </c>
      <c r="D141" s="179">
        <v>0</v>
      </c>
      <c r="E141" s="179">
        <v>0</v>
      </c>
      <c r="F141" s="159">
        <v>0</v>
      </c>
      <c r="G141" s="178" t="s">
        <v>6</v>
      </c>
      <c r="H141" s="179">
        <f t="shared" si="6"/>
        <v>19</v>
      </c>
      <c r="I141" s="178" t="str">
        <f>IF(Tablica_A!C105&lt;&gt;"",Tablica_A!C105,"-")</f>
        <v>Elektroprojekt d.d.</v>
      </c>
    </row>
    <row r="142" spans="1:9" ht="12.75" hidden="1">
      <c r="A142" s="179">
        <v>0</v>
      </c>
      <c r="B142" s="179">
        <v>0</v>
      </c>
      <c r="C142" s="179">
        <v>0</v>
      </c>
      <c r="D142" s="179">
        <v>0</v>
      </c>
      <c r="E142" s="179">
        <v>0</v>
      </c>
      <c r="F142" s="159">
        <v>0</v>
      </c>
      <c r="G142" s="178" t="s">
        <v>7</v>
      </c>
      <c r="H142" s="179">
        <f t="shared" si="6"/>
        <v>14</v>
      </c>
      <c r="I142" s="178" t="str">
        <f>IF(Tablica_A!C107&lt;&gt;"",Tablica_A!C107,"-")</f>
        <v>Danijel Režek </v>
      </c>
    </row>
    <row r="143" spans="1:9" ht="12.75" hidden="1">
      <c r="A143" s="179">
        <v>0</v>
      </c>
      <c r="B143" s="179">
        <v>0</v>
      </c>
      <c r="C143" s="179">
        <v>0</v>
      </c>
      <c r="D143" s="179">
        <v>0</v>
      </c>
      <c r="E143" s="179">
        <v>0</v>
      </c>
      <c r="F143" s="159">
        <v>0</v>
      </c>
      <c r="G143" s="178" t="s">
        <v>8</v>
      </c>
      <c r="H143" s="179">
        <f t="shared" si="6"/>
        <v>27</v>
      </c>
      <c r="I143" s="178" t="str">
        <f>IF(Tablica_A!C109&lt;&gt;"",Tablica_A!C109,"-")</f>
        <v>Raiffeisenbank Austria d.d.</v>
      </c>
    </row>
    <row r="144" spans="1:9" ht="12.75" hidden="1">
      <c r="A144" s="179">
        <v>0</v>
      </c>
      <c r="B144" s="179">
        <v>0</v>
      </c>
      <c r="C144" s="179">
        <v>0</v>
      </c>
      <c r="D144" s="179">
        <v>0</v>
      </c>
      <c r="E144" s="179">
        <v>0</v>
      </c>
      <c r="F144" s="159">
        <v>0</v>
      </c>
      <c r="G144" s="178" t="s">
        <v>9</v>
      </c>
      <c r="H144" s="179">
        <f t="shared" si="6"/>
        <v>16</v>
      </c>
      <c r="I144" s="178" t="str">
        <f>IF(Tablica_A!C111&lt;&gt;"",Tablica_A!C111,"-")</f>
        <v>Vjekoslav Greguš</v>
      </c>
    </row>
    <row r="145" spans="1:9" ht="12.75" hidden="1">
      <c r="A145" s="179">
        <v>0</v>
      </c>
      <c r="B145" s="179">
        <v>0</v>
      </c>
      <c r="C145" s="179">
        <v>0</v>
      </c>
      <c r="D145" s="179">
        <v>0</v>
      </c>
      <c r="E145" s="179">
        <v>0</v>
      </c>
      <c r="F145" s="159">
        <v>0</v>
      </c>
      <c r="G145" s="178" t="s">
        <v>10</v>
      </c>
      <c r="H145" s="179">
        <f t="shared" si="6"/>
        <v>10</v>
      </c>
      <c r="I145" s="178" t="str">
        <f>IF(Tablica_A!C113&lt;&gt;"",Tablica_A!C113,"-")</f>
        <v>INGRA d.d.</v>
      </c>
    </row>
    <row r="146" spans="1:9" ht="12.75" hidden="1">
      <c r="A146" s="179">
        <v>0</v>
      </c>
      <c r="B146" s="179">
        <v>0</v>
      </c>
      <c r="C146" s="179">
        <v>0</v>
      </c>
      <c r="D146" s="179">
        <v>0</v>
      </c>
      <c r="E146" s="179">
        <v>0</v>
      </c>
      <c r="F146" s="159">
        <v>0</v>
      </c>
      <c r="G146" s="178" t="s">
        <v>11</v>
      </c>
      <c r="H146" s="179">
        <f t="shared" si="6"/>
        <v>17</v>
      </c>
      <c r="I146" s="178" t="str">
        <f>IF(Tablica_A!K95&lt;&gt;"",Tablica_A!K95,"-")</f>
        <v>Zagreb,Zelenjak 5</v>
      </c>
    </row>
    <row r="147" spans="1:9" ht="12.75" hidden="1">
      <c r="A147" s="179">
        <v>0</v>
      </c>
      <c r="B147" s="179">
        <v>0</v>
      </c>
      <c r="C147" s="179">
        <v>0</v>
      </c>
      <c r="D147" s="179">
        <v>0</v>
      </c>
      <c r="E147" s="179">
        <v>0</v>
      </c>
      <c r="F147" s="159">
        <v>0</v>
      </c>
      <c r="G147" s="178" t="s">
        <v>12</v>
      </c>
      <c r="H147" s="179">
        <f t="shared" si="6"/>
        <v>28</v>
      </c>
      <c r="I147" s="178" t="str">
        <f>IF(Tablica_A!K97&lt;&gt;"",Tablica_A!K97,"-")</f>
        <v>Zagreb,Vinogradi odvojak 20a</v>
      </c>
    </row>
    <row r="148" spans="1:9" ht="12.75" hidden="1">
      <c r="A148" s="179">
        <v>0</v>
      </c>
      <c r="B148" s="179">
        <v>0</v>
      </c>
      <c r="C148" s="179">
        <v>0</v>
      </c>
      <c r="D148" s="179">
        <v>0</v>
      </c>
      <c r="E148" s="179">
        <v>0</v>
      </c>
      <c r="F148" s="159">
        <v>0</v>
      </c>
      <c r="G148" s="178" t="s">
        <v>13</v>
      </c>
      <c r="H148" s="179">
        <f t="shared" si="6"/>
        <v>28</v>
      </c>
      <c r="I148" s="178" t="str">
        <f>IF(Tablica_A!K99&lt;&gt;"",Tablica_A!K99,"-")</f>
        <v>Zagreb,Radićevo šetalište 21</v>
      </c>
    </row>
    <row r="149" spans="1:9" ht="12.75" hidden="1">
      <c r="A149" s="179">
        <v>0</v>
      </c>
      <c r="B149" s="179">
        <v>0</v>
      </c>
      <c r="C149" s="179">
        <v>0</v>
      </c>
      <c r="D149" s="179">
        <v>0</v>
      </c>
      <c r="E149" s="179">
        <v>0</v>
      </c>
      <c r="F149" s="159">
        <v>0</v>
      </c>
      <c r="G149" s="178" t="s">
        <v>14</v>
      </c>
      <c r="H149" s="179">
        <f t="shared" si="6"/>
        <v>21</v>
      </c>
      <c r="I149" s="178" t="str">
        <f>IF(Tablica_A!K101&lt;&gt;"",Tablica_A!K101,"-")</f>
        <v>Zagreb,Vukovarska 274</v>
      </c>
    </row>
    <row r="150" spans="1:9" ht="12.75" hidden="1">
      <c r="A150" s="179">
        <v>0</v>
      </c>
      <c r="B150" s="179">
        <v>0</v>
      </c>
      <c r="C150" s="179">
        <v>0</v>
      </c>
      <c r="D150" s="179">
        <v>0</v>
      </c>
      <c r="E150" s="179">
        <v>0</v>
      </c>
      <c r="F150" s="159">
        <v>0</v>
      </c>
      <c r="G150" s="178" t="s">
        <v>15</v>
      </c>
      <c r="H150" s="179">
        <f t="shared" si="6"/>
        <v>17</v>
      </c>
      <c r="I150" s="178" t="str">
        <f>IF(Tablica_A!K103&lt;&gt;"",Tablica_A!K103,"-")</f>
        <v>Zagreb, Račkoga 6</v>
      </c>
    </row>
    <row r="151" spans="1:9" ht="12.75" hidden="1">
      <c r="A151" s="179">
        <v>0</v>
      </c>
      <c r="B151" s="179">
        <v>0</v>
      </c>
      <c r="C151" s="179">
        <v>0</v>
      </c>
      <c r="D151" s="179">
        <v>0</v>
      </c>
      <c r="E151" s="179">
        <v>0</v>
      </c>
      <c r="F151" s="159">
        <v>0</v>
      </c>
      <c r="G151" s="178" t="s">
        <v>16</v>
      </c>
      <c r="H151" s="179">
        <f t="shared" si="6"/>
        <v>26</v>
      </c>
      <c r="I151" s="178" t="str">
        <f>IF(Tablica_A!K105&lt;&gt;"",Tablica_A!K105,"-")</f>
        <v>Zagreb, A.von Humboldta 4a</v>
      </c>
    </row>
    <row r="152" spans="1:9" ht="12.75" hidden="1">
      <c r="A152" s="179">
        <v>0</v>
      </c>
      <c r="B152" s="179">
        <v>0</v>
      </c>
      <c r="C152" s="179">
        <v>0</v>
      </c>
      <c r="D152" s="179">
        <v>0</v>
      </c>
      <c r="E152" s="179">
        <v>0</v>
      </c>
      <c r="F152" s="159">
        <v>0</v>
      </c>
      <c r="G152" s="178" t="s">
        <v>17</v>
      </c>
      <c r="H152" s="179">
        <f t="shared" si="6"/>
        <v>25</v>
      </c>
      <c r="I152" s="178" t="str">
        <f>IF(Tablica_A!K107&lt;&gt;"",Tablica_A!K107,"-")</f>
        <v>Zagreb, Medvedgradska 60b</v>
      </c>
    </row>
    <row r="153" spans="1:9" ht="12.75" hidden="1">
      <c r="A153" s="179">
        <v>0</v>
      </c>
      <c r="B153" s="179">
        <v>0</v>
      </c>
      <c r="C153" s="179">
        <v>0</v>
      </c>
      <c r="D153" s="179">
        <v>0</v>
      </c>
      <c r="E153" s="179">
        <v>0</v>
      </c>
      <c r="F153" s="159">
        <v>0</v>
      </c>
      <c r="G153" s="178" t="s">
        <v>18</v>
      </c>
      <c r="H153" s="179">
        <f t="shared" si="6"/>
        <v>21</v>
      </c>
      <c r="I153" s="178" t="str">
        <f>IF(Tablica_A!K109&lt;&gt;"",Tablica_A!K109,"-")</f>
        <v>Zagreb, Petrinjska 59</v>
      </c>
    </row>
    <row r="154" spans="1:9" ht="12.75" hidden="1">
      <c r="A154" s="179">
        <v>0</v>
      </c>
      <c r="B154" s="179">
        <v>0</v>
      </c>
      <c r="C154" s="179">
        <v>0</v>
      </c>
      <c r="D154" s="179">
        <v>0</v>
      </c>
      <c r="E154" s="179">
        <v>0</v>
      </c>
      <c r="F154" s="159">
        <v>0</v>
      </c>
      <c r="G154" s="178" t="s">
        <v>19</v>
      </c>
      <c r="H154" s="179">
        <f t="shared" si="6"/>
        <v>22</v>
      </c>
      <c r="I154" s="178" t="str">
        <f>IF(Tablica_A!K111&lt;&gt;"",Tablica_A!K111,"-")</f>
        <v>Zagreb, Bolkovićeva 63</v>
      </c>
    </row>
    <row r="155" spans="1:9" ht="12.75" hidden="1">
      <c r="A155" s="179">
        <v>0</v>
      </c>
      <c r="B155" s="179">
        <v>0</v>
      </c>
      <c r="C155" s="179">
        <v>0</v>
      </c>
      <c r="D155" s="179">
        <v>0</v>
      </c>
      <c r="E155" s="179">
        <v>0</v>
      </c>
      <c r="F155" s="159">
        <v>0</v>
      </c>
      <c r="G155" s="178" t="s">
        <v>20</v>
      </c>
      <c r="H155" s="179">
        <f t="shared" si="6"/>
        <v>26</v>
      </c>
      <c r="I155" s="178" t="str">
        <f>IF(Tablica_A!K113&lt;&gt;"",Tablica_A!K113,"-")</f>
        <v>Zagreb, A.von Humboldta 4b</v>
      </c>
    </row>
    <row r="156" spans="1:9" ht="12.75" hidden="1">
      <c r="A156" s="179">
        <v>0</v>
      </c>
      <c r="B156" s="179">
        <v>0</v>
      </c>
      <c r="C156" s="179">
        <v>0</v>
      </c>
      <c r="D156" s="179">
        <v>0</v>
      </c>
      <c r="E156" s="179">
        <v>0</v>
      </c>
      <c r="F156" s="159">
        <v>0</v>
      </c>
      <c r="G156" s="178" t="s">
        <v>30</v>
      </c>
      <c r="H156" s="179">
        <f>Tablica_A!S95</f>
        <v>4969</v>
      </c>
      <c r="I156" s="178" t="s">
        <v>735</v>
      </c>
    </row>
    <row r="157" spans="1:9" ht="12.75" hidden="1">
      <c r="A157" s="179">
        <v>0</v>
      </c>
      <c r="B157" s="179">
        <v>0</v>
      </c>
      <c r="C157" s="179">
        <v>0</v>
      </c>
      <c r="D157" s="179">
        <v>0</v>
      </c>
      <c r="E157" s="179">
        <v>0</v>
      </c>
      <c r="F157" s="159">
        <v>0</v>
      </c>
      <c r="G157" s="178" t="s">
        <v>21</v>
      </c>
      <c r="H157" s="179">
        <f>Tablica_A!S97</f>
        <v>4558</v>
      </c>
      <c r="I157" s="178" t="s">
        <v>735</v>
      </c>
    </row>
    <row r="158" spans="1:9" ht="12.75" hidden="1">
      <c r="A158" s="179">
        <v>0</v>
      </c>
      <c r="B158" s="179">
        <v>0</v>
      </c>
      <c r="C158" s="179">
        <v>0</v>
      </c>
      <c r="D158" s="179">
        <v>0</v>
      </c>
      <c r="E158" s="179">
        <v>0</v>
      </c>
      <c r="F158" s="159">
        <v>0</v>
      </c>
      <c r="G158" s="178" t="s">
        <v>22</v>
      </c>
      <c r="H158" s="179">
        <f>Tablica_A!S99</f>
        <v>3059</v>
      </c>
      <c r="I158" s="178" t="s">
        <v>735</v>
      </c>
    </row>
    <row r="159" spans="1:9" ht="12.75" hidden="1">
      <c r="A159" s="179">
        <v>0</v>
      </c>
      <c r="B159" s="179">
        <v>0</v>
      </c>
      <c r="C159" s="179">
        <v>0</v>
      </c>
      <c r="D159" s="179">
        <v>0</v>
      </c>
      <c r="E159" s="179">
        <v>0</v>
      </c>
      <c r="F159" s="159">
        <v>0</v>
      </c>
      <c r="G159" s="178" t="s">
        <v>23</v>
      </c>
      <c r="H159" s="179">
        <f>Tablica_A!S101</f>
        <v>3012</v>
      </c>
      <c r="I159" s="178" t="s">
        <v>735</v>
      </c>
    </row>
    <row r="160" spans="1:9" ht="12.75" hidden="1">
      <c r="A160" s="179">
        <v>0</v>
      </c>
      <c r="B160" s="179">
        <v>0</v>
      </c>
      <c r="C160" s="179">
        <v>0</v>
      </c>
      <c r="D160" s="179">
        <v>0</v>
      </c>
      <c r="E160" s="179">
        <v>0</v>
      </c>
      <c r="F160" s="159">
        <v>0</v>
      </c>
      <c r="G160" s="178" t="s">
        <v>24</v>
      </c>
      <c r="H160" s="179">
        <f>Tablica_A!S103</f>
        <v>2000</v>
      </c>
      <c r="I160" s="178" t="s">
        <v>735</v>
      </c>
    </row>
    <row r="161" spans="1:9" ht="12.75" hidden="1">
      <c r="A161" s="179">
        <v>0</v>
      </c>
      <c r="B161" s="179">
        <v>0</v>
      </c>
      <c r="C161" s="179">
        <v>0</v>
      </c>
      <c r="D161" s="179">
        <v>0</v>
      </c>
      <c r="E161" s="179">
        <v>0</v>
      </c>
      <c r="F161" s="159">
        <v>0</v>
      </c>
      <c r="G161" s="178" t="s">
        <v>25</v>
      </c>
      <c r="H161" s="179">
        <f>Tablica_A!S105</f>
        <v>1383</v>
      </c>
      <c r="I161" s="178" t="s">
        <v>735</v>
      </c>
    </row>
    <row r="162" spans="1:9" ht="12.75" hidden="1">
      <c r="A162" s="179">
        <v>0</v>
      </c>
      <c r="B162" s="179">
        <v>0</v>
      </c>
      <c r="C162" s="179">
        <v>0</v>
      </c>
      <c r="D162" s="179">
        <v>0</v>
      </c>
      <c r="E162" s="179">
        <v>0</v>
      </c>
      <c r="F162" s="159">
        <v>0</v>
      </c>
      <c r="G162" s="178" t="s">
        <v>26</v>
      </c>
      <c r="H162" s="179">
        <f>Tablica_A!S107</f>
        <v>1361</v>
      </c>
      <c r="I162" s="178" t="s">
        <v>735</v>
      </c>
    </row>
    <row r="163" spans="1:9" ht="12.75" hidden="1">
      <c r="A163" s="179">
        <v>0</v>
      </c>
      <c r="B163" s="179">
        <v>0</v>
      </c>
      <c r="C163" s="179">
        <v>0</v>
      </c>
      <c r="D163" s="179">
        <v>0</v>
      </c>
      <c r="E163" s="179">
        <v>0</v>
      </c>
      <c r="F163" s="159">
        <v>0</v>
      </c>
      <c r="G163" s="178" t="s">
        <v>27</v>
      </c>
      <c r="H163" s="179">
        <f>Tablica_A!S109</f>
        <v>1200</v>
      </c>
      <c r="I163" s="178" t="s">
        <v>735</v>
      </c>
    </row>
    <row r="164" spans="1:9" ht="12.75" hidden="1">
      <c r="A164" s="179">
        <v>0</v>
      </c>
      <c r="B164" s="179">
        <v>0</v>
      </c>
      <c r="C164" s="179">
        <v>0</v>
      </c>
      <c r="D164" s="179">
        <v>0</v>
      </c>
      <c r="E164" s="179">
        <v>0</v>
      </c>
      <c r="F164" s="159">
        <v>0</v>
      </c>
      <c r="G164" s="178" t="s">
        <v>28</v>
      </c>
      <c r="H164" s="179">
        <f>Tablica_A!S111</f>
        <v>1093</v>
      </c>
      <c r="I164" s="178" t="s">
        <v>735</v>
      </c>
    </row>
    <row r="165" spans="1:9" ht="12.75" hidden="1">
      <c r="A165" s="179">
        <v>0</v>
      </c>
      <c r="B165" s="179">
        <v>0</v>
      </c>
      <c r="C165" s="179">
        <v>0</v>
      </c>
      <c r="D165" s="179">
        <v>0</v>
      </c>
      <c r="E165" s="179">
        <v>0</v>
      </c>
      <c r="F165" s="159">
        <v>0</v>
      </c>
      <c r="G165" s="178" t="s">
        <v>29</v>
      </c>
      <c r="H165" s="179">
        <f>Tablica_A!S113</f>
        <v>1049</v>
      </c>
      <c r="I165" s="178" t="s">
        <v>735</v>
      </c>
    </row>
    <row r="166" spans="1:9" ht="12.75" hidden="1">
      <c r="A166" s="179">
        <v>0</v>
      </c>
      <c r="B166" s="179">
        <v>0</v>
      </c>
      <c r="C166" s="179">
        <v>0</v>
      </c>
      <c r="D166" s="179">
        <v>0</v>
      </c>
      <c r="E166" s="179">
        <v>0</v>
      </c>
      <c r="F166" s="159">
        <v>0</v>
      </c>
      <c r="G166" s="178" t="s">
        <v>42</v>
      </c>
      <c r="H166" s="179">
        <f>Tablica_A!S115</f>
        <v>1049</v>
      </c>
      <c r="I166" s="178" t="s">
        <v>735</v>
      </c>
    </row>
    <row r="167" spans="1:9" ht="12.75" hidden="1">
      <c r="A167" s="179">
        <v>0</v>
      </c>
      <c r="B167" s="179">
        <v>0</v>
      </c>
      <c r="C167" s="179">
        <v>0</v>
      </c>
      <c r="D167" s="179">
        <v>0</v>
      </c>
      <c r="E167" s="179">
        <v>0</v>
      </c>
      <c r="F167" s="159">
        <v>0</v>
      </c>
      <c r="G167" s="178" t="s">
        <v>40</v>
      </c>
      <c r="H167" s="179">
        <f>Tablica_A!U95</f>
        <v>12.42</v>
      </c>
      <c r="I167" s="178" t="s">
        <v>735</v>
      </c>
    </row>
    <row r="168" spans="1:9" ht="12.75" hidden="1">
      <c r="A168" s="179">
        <v>0</v>
      </c>
      <c r="B168" s="179">
        <v>0</v>
      </c>
      <c r="C168" s="179">
        <v>0</v>
      </c>
      <c r="D168" s="179">
        <v>0</v>
      </c>
      <c r="E168" s="179">
        <v>0</v>
      </c>
      <c r="F168" s="159">
        <v>0</v>
      </c>
      <c r="G168" s="178" t="s">
        <v>31</v>
      </c>
      <c r="H168" s="179">
        <f>Tablica_A!U97</f>
        <v>11.4</v>
      </c>
      <c r="I168" s="178" t="s">
        <v>735</v>
      </c>
    </row>
    <row r="169" spans="1:9" ht="12.75" hidden="1">
      <c r="A169" s="179">
        <v>0</v>
      </c>
      <c r="B169" s="179">
        <v>0</v>
      </c>
      <c r="C169" s="179">
        <v>0</v>
      </c>
      <c r="D169" s="179">
        <v>0</v>
      </c>
      <c r="E169" s="179">
        <v>0</v>
      </c>
      <c r="F169" s="159">
        <v>0</v>
      </c>
      <c r="G169" s="178" t="s">
        <v>32</v>
      </c>
      <c r="H169" s="179">
        <f>Tablica_A!U99</f>
        <v>7.65</v>
      </c>
      <c r="I169" s="178" t="s">
        <v>735</v>
      </c>
    </row>
    <row r="170" spans="1:9" ht="12.75" hidden="1">
      <c r="A170" s="179">
        <v>0</v>
      </c>
      <c r="B170" s="179">
        <v>0</v>
      </c>
      <c r="C170" s="179">
        <v>0</v>
      </c>
      <c r="D170" s="179">
        <v>0</v>
      </c>
      <c r="E170" s="179">
        <v>0</v>
      </c>
      <c r="F170" s="159">
        <v>0</v>
      </c>
      <c r="G170" s="178" t="s">
        <v>33</v>
      </c>
      <c r="H170" s="179">
        <f>Tablica_A!U101</f>
        <v>7.53</v>
      </c>
      <c r="I170" s="178" t="s">
        <v>735</v>
      </c>
    </row>
    <row r="171" spans="1:9" ht="12.75" hidden="1">
      <c r="A171" s="179">
        <v>0</v>
      </c>
      <c r="B171" s="179">
        <v>0</v>
      </c>
      <c r="C171" s="179">
        <v>0</v>
      </c>
      <c r="D171" s="179">
        <v>0</v>
      </c>
      <c r="E171" s="179">
        <v>0</v>
      </c>
      <c r="F171" s="159">
        <v>0</v>
      </c>
      <c r="G171" s="178" t="s">
        <v>34</v>
      </c>
      <c r="H171" s="179">
        <f>Tablica_A!U103</f>
        <v>5</v>
      </c>
      <c r="I171" s="178" t="s">
        <v>735</v>
      </c>
    </row>
    <row r="172" spans="1:9" ht="12.75" hidden="1">
      <c r="A172" s="179">
        <v>0</v>
      </c>
      <c r="B172" s="179">
        <v>0</v>
      </c>
      <c r="C172" s="179">
        <v>0</v>
      </c>
      <c r="D172" s="179">
        <v>0</v>
      </c>
      <c r="E172" s="179">
        <v>0</v>
      </c>
      <c r="F172" s="159">
        <v>0</v>
      </c>
      <c r="G172" s="178" t="s">
        <v>35</v>
      </c>
      <c r="H172" s="179">
        <f>Tablica_A!U105</f>
        <v>3.46</v>
      </c>
      <c r="I172" s="178" t="s">
        <v>735</v>
      </c>
    </row>
    <row r="173" spans="1:9" ht="12.75" hidden="1">
      <c r="A173" s="179">
        <v>0</v>
      </c>
      <c r="B173" s="179">
        <v>0</v>
      </c>
      <c r="C173" s="179">
        <v>0</v>
      </c>
      <c r="D173" s="179">
        <v>0</v>
      </c>
      <c r="E173" s="179">
        <v>0</v>
      </c>
      <c r="F173" s="159">
        <v>0</v>
      </c>
      <c r="G173" s="178" t="s">
        <v>36</v>
      </c>
      <c r="H173" s="179">
        <f>Tablica_A!U107</f>
        <v>3.4</v>
      </c>
      <c r="I173" s="178" t="s">
        <v>735</v>
      </c>
    </row>
    <row r="174" spans="1:9" ht="12.75" hidden="1">
      <c r="A174" s="179">
        <v>0</v>
      </c>
      <c r="B174" s="179">
        <v>0</v>
      </c>
      <c r="C174" s="179">
        <v>0</v>
      </c>
      <c r="D174" s="179">
        <v>0</v>
      </c>
      <c r="E174" s="179">
        <v>0</v>
      </c>
      <c r="F174" s="159">
        <v>0</v>
      </c>
      <c r="G174" s="178" t="s">
        <v>37</v>
      </c>
      <c r="H174" s="179">
        <f>Tablica_A!U109</f>
        <v>3</v>
      </c>
      <c r="I174" s="178" t="s">
        <v>735</v>
      </c>
    </row>
    <row r="175" spans="1:9" ht="12.75" hidden="1">
      <c r="A175" s="179">
        <v>0</v>
      </c>
      <c r="B175" s="179">
        <v>0</v>
      </c>
      <c r="C175" s="179">
        <v>0</v>
      </c>
      <c r="D175" s="179">
        <v>0</v>
      </c>
      <c r="E175" s="179">
        <v>0</v>
      </c>
      <c r="F175" s="159">
        <v>0</v>
      </c>
      <c r="G175" s="178" t="s">
        <v>38</v>
      </c>
      <c r="H175" s="179">
        <f>Tablica_A!U111</f>
        <v>2.73</v>
      </c>
      <c r="I175" s="178" t="s">
        <v>735</v>
      </c>
    </row>
    <row r="176" spans="1:9" ht="12.75" hidden="1">
      <c r="A176" s="179">
        <v>0</v>
      </c>
      <c r="B176" s="179">
        <v>0</v>
      </c>
      <c r="C176" s="179">
        <v>0</v>
      </c>
      <c r="D176" s="179">
        <v>0</v>
      </c>
      <c r="E176" s="179">
        <v>0</v>
      </c>
      <c r="F176" s="159">
        <v>0</v>
      </c>
      <c r="G176" s="178" t="s">
        <v>39</v>
      </c>
      <c r="H176" s="179">
        <f>Tablica_A!U113</f>
        <v>2.62</v>
      </c>
      <c r="I176" s="178" t="s">
        <v>735</v>
      </c>
    </row>
    <row r="177" spans="1:9" ht="12.75" hidden="1">
      <c r="A177" s="179">
        <v>0</v>
      </c>
      <c r="B177" s="179">
        <v>0</v>
      </c>
      <c r="C177" s="179">
        <v>0</v>
      </c>
      <c r="D177" s="179">
        <v>0</v>
      </c>
      <c r="E177" s="179">
        <v>0</v>
      </c>
      <c r="F177" s="159">
        <v>0</v>
      </c>
      <c r="G177" s="178" t="s">
        <v>41</v>
      </c>
      <c r="H177" s="179">
        <f>Tablica_A!U115</f>
        <v>2.62</v>
      </c>
      <c r="I177" s="178" t="s">
        <v>735</v>
      </c>
    </row>
    <row r="178" spans="1:9" ht="12.75" hidden="1">
      <c r="A178" s="179">
        <v>0</v>
      </c>
      <c r="B178" s="179">
        <v>0</v>
      </c>
      <c r="C178" s="179">
        <v>0</v>
      </c>
      <c r="D178" s="179">
        <v>0</v>
      </c>
      <c r="E178" s="179">
        <v>0</v>
      </c>
      <c r="F178" s="159">
        <v>0</v>
      </c>
      <c r="G178" s="178" t="s">
        <v>861</v>
      </c>
      <c r="H178" s="179">
        <f>Tablica_A!G115</f>
        <v>80000000</v>
      </c>
      <c r="I178" s="178" t="s">
        <v>735</v>
      </c>
    </row>
    <row r="179" spans="1:9" ht="12.75" hidden="1">
      <c r="A179" s="179">
        <v>0</v>
      </c>
      <c r="B179" s="179">
        <v>0</v>
      </c>
      <c r="C179" s="179">
        <v>0</v>
      </c>
      <c r="D179" s="179">
        <v>0</v>
      </c>
      <c r="E179" s="179">
        <v>0</v>
      </c>
      <c r="F179" s="159">
        <v>0</v>
      </c>
      <c r="G179" s="178" t="s">
        <v>43</v>
      </c>
      <c r="H179" s="179">
        <f aca="true" t="shared" si="7" ref="H179:H187">IF(LEN(I179)&gt;1,LEN(I179),0)</f>
        <v>9</v>
      </c>
      <c r="I179" s="178" t="str">
        <f>IF(Tablica_A!C121&lt;&gt;"",Tablica_A!C121,"-")</f>
        <v>osnivačke</v>
      </c>
    </row>
    <row r="180" spans="1:9" ht="12.75" hidden="1">
      <c r="A180" s="179">
        <v>0</v>
      </c>
      <c r="B180" s="179">
        <v>0</v>
      </c>
      <c r="C180" s="179">
        <v>0</v>
      </c>
      <c r="D180" s="179">
        <v>0</v>
      </c>
      <c r="E180" s="179">
        <v>0</v>
      </c>
      <c r="F180" s="159">
        <v>0</v>
      </c>
      <c r="G180" s="178" t="s">
        <v>44</v>
      </c>
      <c r="H180" s="179">
        <f t="shared" si="7"/>
        <v>0</v>
      </c>
      <c r="I180" s="178" t="str">
        <f>IF(Tablica_A!C123&lt;&gt;"",Tablica_A!C123,"-")</f>
        <v>-</v>
      </c>
    </row>
    <row r="181" spans="1:9" ht="12.75" hidden="1">
      <c r="A181" s="179">
        <v>0</v>
      </c>
      <c r="B181" s="179">
        <v>0</v>
      </c>
      <c r="C181" s="179">
        <v>0</v>
      </c>
      <c r="D181" s="179">
        <v>0</v>
      </c>
      <c r="E181" s="179">
        <v>0</v>
      </c>
      <c r="F181" s="159">
        <v>0</v>
      </c>
      <c r="G181" s="178" t="s">
        <v>45</v>
      </c>
      <c r="H181" s="179">
        <f t="shared" si="7"/>
        <v>0</v>
      </c>
      <c r="I181" s="178" t="str">
        <f>IF(Tablica_A!C125&lt;&gt;"",Tablica_A!C125,"-")</f>
        <v>-</v>
      </c>
    </row>
    <row r="182" spans="1:9" ht="12.75" hidden="1">
      <c r="A182" s="179">
        <v>0</v>
      </c>
      <c r="B182" s="179">
        <v>0</v>
      </c>
      <c r="C182" s="179">
        <v>0</v>
      </c>
      <c r="D182" s="179">
        <v>0</v>
      </c>
      <c r="E182" s="179">
        <v>0</v>
      </c>
      <c r="F182" s="159">
        <v>0</v>
      </c>
      <c r="G182" s="178" t="s">
        <v>46</v>
      </c>
      <c r="H182" s="179">
        <f t="shared" si="7"/>
        <v>0</v>
      </c>
      <c r="I182" s="178" t="str">
        <f>IF(Tablica_A!C127&lt;&gt;"",Tablica_A!C127,"-")</f>
        <v>-</v>
      </c>
    </row>
    <row r="183" spans="1:9" ht="12.75" hidden="1">
      <c r="A183" s="179">
        <v>0</v>
      </c>
      <c r="B183" s="179">
        <v>0</v>
      </c>
      <c r="C183" s="179">
        <v>0</v>
      </c>
      <c r="D183" s="179">
        <v>0</v>
      </c>
      <c r="E183" s="179">
        <v>0</v>
      </c>
      <c r="F183" s="159">
        <v>0</v>
      </c>
      <c r="G183" s="178" t="s">
        <v>47</v>
      </c>
      <c r="H183" s="179">
        <f t="shared" si="7"/>
        <v>0</v>
      </c>
      <c r="I183" s="178" t="str">
        <f>IF(Tablica_A!C129&lt;&gt;"",Tablica_A!C129,"-")</f>
        <v>-</v>
      </c>
    </row>
    <row r="184" spans="1:9" ht="12.75" hidden="1">
      <c r="A184" s="179">
        <v>0</v>
      </c>
      <c r="B184" s="179">
        <v>0</v>
      </c>
      <c r="C184" s="179">
        <v>0</v>
      </c>
      <c r="D184" s="179">
        <v>0</v>
      </c>
      <c r="E184" s="179">
        <v>0</v>
      </c>
      <c r="F184" s="159">
        <v>0</v>
      </c>
      <c r="G184" s="178" t="s">
        <v>48</v>
      </c>
      <c r="H184" s="179">
        <f t="shared" si="7"/>
        <v>0</v>
      </c>
      <c r="I184" s="178" t="str">
        <f>IF(Tablica_A!C131&lt;&gt;"",Tablica_A!C131,"-")</f>
        <v>-</v>
      </c>
    </row>
    <row r="185" spans="1:9" ht="12.75" hidden="1">
      <c r="A185" s="179">
        <v>0</v>
      </c>
      <c r="B185" s="179">
        <v>0</v>
      </c>
      <c r="C185" s="179">
        <v>0</v>
      </c>
      <c r="D185" s="179">
        <v>0</v>
      </c>
      <c r="E185" s="179">
        <v>0</v>
      </c>
      <c r="F185" s="159">
        <v>0</v>
      </c>
      <c r="G185" s="178" t="s">
        <v>49</v>
      </c>
      <c r="H185" s="179">
        <f t="shared" si="7"/>
        <v>0</v>
      </c>
      <c r="I185" s="178" t="str">
        <f>IF(Tablica_A!C133&lt;&gt;"",Tablica_A!C133,"-")</f>
        <v>-</v>
      </c>
    </row>
    <row r="186" spans="1:9" ht="12.75" hidden="1">
      <c r="A186" s="179">
        <v>0</v>
      </c>
      <c r="B186" s="179">
        <v>0</v>
      </c>
      <c r="C186" s="179">
        <v>0</v>
      </c>
      <c r="D186" s="179">
        <v>0</v>
      </c>
      <c r="E186" s="179">
        <v>0</v>
      </c>
      <c r="F186" s="159">
        <v>0</v>
      </c>
      <c r="G186" s="178" t="s">
        <v>50</v>
      </c>
      <c r="H186" s="179">
        <f t="shared" si="7"/>
        <v>0</v>
      </c>
      <c r="I186" s="178" t="str">
        <f>IF(Tablica_A!C135&lt;&gt;"",Tablica_A!C135,"-")</f>
        <v>-</v>
      </c>
    </row>
    <row r="187" spans="1:9" ht="12.75" hidden="1">
      <c r="A187" s="179">
        <v>0</v>
      </c>
      <c r="B187" s="179">
        <v>0</v>
      </c>
      <c r="C187" s="179">
        <v>0</v>
      </c>
      <c r="D187" s="179">
        <v>0</v>
      </c>
      <c r="E187" s="179">
        <v>0</v>
      </c>
      <c r="F187" s="159">
        <v>0</v>
      </c>
      <c r="G187" s="178" t="s">
        <v>51</v>
      </c>
      <c r="H187" s="179">
        <f t="shared" si="7"/>
        <v>0</v>
      </c>
      <c r="I187" s="178" t="str">
        <f>IF(Tablica_A!C137&lt;&gt;"",Tablica_A!C137,"-")</f>
        <v>-</v>
      </c>
    </row>
    <row r="188" spans="1:9" ht="12.75" hidden="1">
      <c r="A188" s="179">
        <v>0</v>
      </c>
      <c r="B188" s="179">
        <v>0</v>
      </c>
      <c r="C188" s="179">
        <v>0</v>
      </c>
      <c r="D188" s="179">
        <v>0</v>
      </c>
      <c r="E188" s="179">
        <v>0</v>
      </c>
      <c r="F188" s="159">
        <v>0</v>
      </c>
      <c r="G188" s="178" t="s">
        <v>52</v>
      </c>
      <c r="H188" s="179">
        <f>Tablica_A!K121</f>
        <v>40000</v>
      </c>
      <c r="I188" s="178" t="s">
        <v>735</v>
      </c>
    </row>
    <row r="189" spans="1:9" ht="12.75" hidden="1">
      <c r="A189" s="179">
        <v>0</v>
      </c>
      <c r="B189" s="179">
        <v>0</v>
      </c>
      <c r="C189" s="179">
        <v>0</v>
      </c>
      <c r="D189" s="179">
        <v>0</v>
      </c>
      <c r="E189" s="179">
        <v>0</v>
      </c>
      <c r="F189" s="159">
        <v>0</v>
      </c>
      <c r="G189" s="178" t="s">
        <v>53</v>
      </c>
      <c r="H189" s="179">
        <f>Tablica_A!K123</f>
        <v>0</v>
      </c>
      <c r="I189" s="178" t="s">
        <v>735</v>
      </c>
    </row>
    <row r="190" spans="1:9" ht="12.75" hidden="1">
      <c r="A190" s="179">
        <v>0</v>
      </c>
      <c r="B190" s="179">
        <v>0</v>
      </c>
      <c r="C190" s="179">
        <v>0</v>
      </c>
      <c r="D190" s="179">
        <v>0</v>
      </c>
      <c r="E190" s="179">
        <v>0</v>
      </c>
      <c r="F190" s="159">
        <v>0</v>
      </c>
      <c r="G190" s="178" t="s">
        <v>54</v>
      </c>
      <c r="H190" s="179">
        <f>Tablica_A!K125</f>
        <v>0</v>
      </c>
      <c r="I190" s="178" t="s">
        <v>735</v>
      </c>
    </row>
    <row r="191" spans="1:9" ht="12.75" hidden="1">
      <c r="A191" s="179">
        <v>0</v>
      </c>
      <c r="B191" s="179">
        <v>0</v>
      </c>
      <c r="C191" s="179">
        <v>0</v>
      </c>
      <c r="D191" s="179">
        <v>0</v>
      </c>
      <c r="E191" s="179">
        <v>0</v>
      </c>
      <c r="F191" s="159">
        <v>0</v>
      </c>
      <c r="G191" s="178" t="s">
        <v>55</v>
      </c>
      <c r="H191" s="179">
        <f>Tablica_A!K127</f>
        <v>0</v>
      </c>
      <c r="I191" s="178" t="s">
        <v>735</v>
      </c>
    </row>
    <row r="192" spans="1:9" ht="12.75" hidden="1">
      <c r="A192" s="179">
        <v>0</v>
      </c>
      <c r="B192" s="179">
        <v>0</v>
      </c>
      <c r="C192" s="179">
        <v>0</v>
      </c>
      <c r="D192" s="179">
        <v>0</v>
      </c>
      <c r="E192" s="179">
        <v>0</v>
      </c>
      <c r="F192" s="159">
        <v>0</v>
      </c>
      <c r="G192" s="178" t="s">
        <v>56</v>
      </c>
      <c r="H192" s="179">
        <f>Tablica_A!K129</f>
        <v>0</v>
      </c>
      <c r="I192" s="178" t="s">
        <v>735</v>
      </c>
    </row>
    <row r="193" spans="1:9" ht="12.75" hidden="1">
      <c r="A193" s="179">
        <v>0</v>
      </c>
      <c r="B193" s="179">
        <v>0</v>
      </c>
      <c r="C193" s="179">
        <v>0</v>
      </c>
      <c r="D193" s="179">
        <v>0</v>
      </c>
      <c r="E193" s="179">
        <v>0</v>
      </c>
      <c r="F193" s="159">
        <v>0</v>
      </c>
      <c r="G193" s="178" t="s">
        <v>57</v>
      </c>
      <c r="H193" s="179">
        <f>Tablica_A!K131</f>
        <v>0</v>
      </c>
      <c r="I193" s="178" t="s">
        <v>735</v>
      </c>
    </row>
    <row r="194" spans="1:9" ht="12.75" hidden="1">
      <c r="A194" s="179">
        <v>0</v>
      </c>
      <c r="B194" s="179">
        <v>0</v>
      </c>
      <c r="C194" s="179">
        <v>0</v>
      </c>
      <c r="D194" s="179">
        <v>0</v>
      </c>
      <c r="E194" s="179">
        <v>0</v>
      </c>
      <c r="F194" s="159">
        <v>0</v>
      </c>
      <c r="G194" s="178" t="s">
        <v>58</v>
      </c>
      <c r="H194" s="179">
        <f>Tablica_A!K133</f>
        <v>0</v>
      </c>
      <c r="I194" s="178" t="s">
        <v>735</v>
      </c>
    </row>
    <row r="195" spans="1:9" ht="12.75" hidden="1">
      <c r="A195" s="179">
        <v>0</v>
      </c>
      <c r="B195" s="179">
        <v>0</v>
      </c>
      <c r="C195" s="179">
        <v>0</v>
      </c>
      <c r="D195" s="179">
        <v>0</v>
      </c>
      <c r="E195" s="179">
        <v>0</v>
      </c>
      <c r="F195" s="159">
        <v>0</v>
      </c>
      <c r="G195" s="178" t="s">
        <v>59</v>
      </c>
      <c r="H195" s="179">
        <f>Tablica_A!K135</f>
        <v>0</v>
      </c>
      <c r="I195" s="178" t="s">
        <v>735</v>
      </c>
    </row>
    <row r="196" spans="1:9" ht="12.75" hidden="1">
      <c r="A196" s="179">
        <v>0</v>
      </c>
      <c r="B196" s="179">
        <v>0</v>
      </c>
      <c r="C196" s="179">
        <v>0</v>
      </c>
      <c r="D196" s="179">
        <v>0</v>
      </c>
      <c r="E196" s="179">
        <v>0</v>
      </c>
      <c r="F196" s="159">
        <v>0</v>
      </c>
      <c r="G196" s="178" t="s">
        <v>60</v>
      </c>
      <c r="H196" s="179">
        <f>Tablica_A!K137</f>
        <v>0</v>
      </c>
      <c r="I196" s="178" t="s">
        <v>735</v>
      </c>
    </row>
    <row r="197" spans="1:9" ht="12.75" hidden="1">
      <c r="A197" s="179">
        <v>0</v>
      </c>
      <c r="B197" s="179">
        <v>0</v>
      </c>
      <c r="C197" s="179">
        <v>0</v>
      </c>
      <c r="D197" s="179">
        <v>0</v>
      </c>
      <c r="E197" s="179">
        <v>0</v>
      </c>
      <c r="F197" s="159">
        <v>0</v>
      </c>
      <c r="G197" s="178" t="s">
        <v>61</v>
      </c>
      <c r="H197" s="179">
        <f>Tablica_A!G121</f>
        <v>2000</v>
      </c>
      <c r="I197" s="178" t="s">
        <v>735</v>
      </c>
    </row>
    <row r="198" spans="1:9" ht="12.75" hidden="1">
      <c r="A198" s="179">
        <v>0</v>
      </c>
      <c r="B198" s="179">
        <v>0</v>
      </c>
      <c r="C198" s="179">
        <v>0</v>
      </c>
      <c r="D198" s="179">
        <v>0</v>
      </c>
      <c r="E198" s="179">
        <v>0</v>
      </c>
      <c r="F198" s="159">
        <v>0</v>
      </c>
      <c r="G198" s="178" t="s">
        <v>62</v>
      </c>
      <c r="H198" s="179">
        <f>Tablica_A!G123</f>
        <v>0</v>
      </c>
      <c r="I198" s="178" t="s">
        <v>735</v>
      </c>
    </row>
    <row r="199" spans="1:9" ht="12.75" hidden="1">
      <c r="A199" s="179">
        <v>0</v>
      </c>
      <c r="B199" s="179">
        <v>0</v>
      </c>
      <c r="C199" s="179">
        <v>0</v>
      </c>
      <c r="D199" s="179">
        <v>0</v>
      </c>
      <c r="E199" s="179">
        <v>0</v>
      </c>
      <c r="F199" s="159">
        <v>0</v>
      </c>
      <c r="G199" s="178" t="s">
        <v>63</v>
      </c>
      <c r="H199" s="179">
        <f>Tablica_A!G125</f>
        <v>0</v>
      </c>
      <c r="I199" s="178" t="s">
        <v>735</v>
      </c>
    </row>
    <row r="200" spans="1:9" ht="12.75" hidden="1">
      <c r="A200" s="179">
        <v>0</v>
      </c>
      <c r="B200" s="179">
        <v>0</v>
      </c>
      <c r="C200" s="179">
        <v>0</v>
      </c>
      <c r="D200" s="179">
        <v>0</v>
      </c>
      <c r="E200" s="179">
        <v>0</v>
      </c>
      <c r="F200" s="159">
        <v>0</v>
      </c>
      <c r="G200" s="178" t="s">
        <v>64</v>
      </c>
      <c r="H200" s="179">
        <f>Tablica_A!G127</f>
        <v>0</v>
      </c>
      <c r="I200" s="178" t="s">
        <v>735</v>
      </c>
    </row>
    <row r="201" spans="1:9" ht="12.75" hidden="1">
      <c r="A201" s="179">
        <v>0</v>
      </c>
      <c r="B201" s="179">
        <v>0</v>
      </c>
      <c r="C201" s="179">
        <v>0</v>
      </c>
      <c r="D201" s="179">
        <v>0</v>
      </c>
      <c r="E201" s="179">
        <v>0</v>
      </c>
      <c r="F201" s="159">
        <v>0</v>
      </c>
      <c r="G201" s="178" t="s">
        <v>65</v>
      </c>
      <c r="H201" s="179">
        <f>Tablica_A!G129</f>
        <v>0</v>
      </c>
      <c r="I201" s="178" t="s">
        <v>735</v>
      </c>
    </row>
    <row r="202" spans="1:9" ht="12.75" hidden="1">
      <c r="A202" s="179">
        <v>0</v>
      </c>
      <c r="B202" s="179">
        <v>0</v>
      </c>
      <c r="C202" s="179">
        <v>0</v>
      </c>
      <c r="D202" s="179">
        <v>0</v>
      </c>
      <c r="E202" s="179">
        <v>0</v>
      </c>
      <c r="F202" s="159">
        <v>0</v>
      </c>
      <c r="G202" s="178" t="s">
        <v>66</v>
      </c>
      <c r="H202" s="179">
        <f>Tablica_A!G131</f>
        <v>0</v>
      </c>
      <c r="I202" s="178" t="s">
        <v>735</v>
      </c>
    </row>
    <row r="203" spans="1:9" ht="12.75" hidden="1">
      <c r="A203" s="179">
        <v>0</v>
      </c>
      <c r="B203" s="179">
        <v>0</v>
      </c>
      <c r="C203" s="179">
        <v>0</v>
      </c>
      <c r="D203" s="179">
        <v>0</v>
      </c>
      <c r="E203" s="179">
        <v>0</v>
      </c>
      <c r="F203" s="159">
        <v>0</v>
      </c>
      <c r="G203" s="178" t="s">
        <v>67</v>
      </c>
      <c r="H203" s="179">
        <f>Tablica_A!G133</f>
        <v>0</v>
      </c>
      <c r="I203" s="178" t="s">
        <v>735</v>
      </c>
    </row>
    <row r="204" spans="1:9" ht="12.75" hidden="1">
      <c r="A204" s="179">
        <v>0</v>
      </c>
      <c r="B204" s="179">
        <v>0</v>
      </c>
      <c r="C204" s="179">
        <v>0</v>
      </c>
      <c r="D204" s="179">
        <v>0</v>
      </c>
      <c r="E204" s="179">
        <v>0</v>
      </c>
      <c r="F204" s="159">
        <v>0</v>
      </c>
      <c r="G204" s="178" t="s">
        <v>68</v>
      </c>
      <c r="H204" s="179">
        <f>Tablica_A!G135</f>
        <v>0</v>
      </c>
      <c r="I204" s="178" t="s">
        <v>735</v>
      </c>
    </row>
    <row r="205" spans="1:9" ht="12.75" hidden="1">
      <c r="A205" s="179">
        <v>0</v>
      </c>
      <c r="B205" s="179">
        <v>0</v>
      </c>
      <c r="C205" s="179">
        <v>0</v>
      </c>
      <c r="D205" s="179">
        <v>0</v>
      </c>
      <c r="E205" s="179">
        <v>0</v>
      </c>
      <c r="F205" s="159">
        <v>0</v>
      </c>
      <c r="G205" s="178" t="s">
        <v>69</v>
      </c>
      <c r="H205" s="179">
        <f>Tablica_A!G137</f>
        <v>0</v>
      </c>
      <c r="I205" s="178" t="s">
        <v>735</v>
      </c>
    </row>
    <row r="206" spans="1:9" ht="12.75" hidden="1">
      <c r="A206" s="179">
        <v>0</v>
      </c>
      <c r="B206" s="179">
        <v>0</v>
      </c>
      <c r="C206" s="179">
        <v>0</v>
      </c>
      <c r="D206" s="179">
        <v>0</v>
      </c>
      <c r="E206" s="179">
        <v>0</v>
      </c>
      <c r="F206" s="159">
        <v>0</v>
      </c>
      <c r="G206" s="181" t="s">
        <v>96</v>
      </c>
      <c r="H206" s="179">
        <f aca="true" t="shared" si="8" ref="H206:H214">IF(LEN(I206)&gt;1,LEN(I206),0)</f>
        <v>0</v>
      </c>
      <c r="I206" s="181" t="str">
        <f>IF(Tablica_A!M121&lt;&gt;"",Tablica_A!M121,"-")</f>
        <v>-</v>
      </c>
    </row>
    <row r="207" spans="1:9" ht="12.75" hidden="1">
      <c r="A207" s="179">
        <v>0</v>
      </c>
      <c r="B207" s="179">
        <v>0</v>
      </c>
      <c r="C207" s="179">
        <v>0</v>
      </c>
      <c r="D207" s="179">
        <v>0</v>
      </c>
      <c r="E207" s="179">
        <v>0</v>
      </c>
      <c r="F207" s="159">
        <v>0</v>
      </c>
      <c r="G207" s="181" t="s">
        <v>70</v>
      </c>
      <c r="H207" s="179">
        <f t="shared" si="8"/>
        <v>0</v>
      </c>
      <c r="I207" s="181" t="str">
        <f>IF(Tablica_A!M123&lt;&gt;"",Tablica_A!M123,"-")</f>
        <v>-</v>
      </c>
    </row>
    <row r="208" spans="1:9" ht="12.75" hidden="1">
      <c r="A208" s="179">
        <v>0</v>
      </c>
      <c r="B208" s="179">
        <v>0</v>
      </c>
      <c r="C208" s="179">
        <v>0</v>
      </c>
      <c r="D208" s="179">
        <v>0</v>
      </c>
      <c r="E208" s="179">
        <v>0</v>
      </c>
      <c r="F208" s="159">
        <v>0</v>
      </c>
      <c r="G208" s="181" t="s">
        <v>71</v>
      </c>
      <c r="H208" s="179">
        <f t="shared" si="8"/>
        <v>0</v>
      </c>
      <c r="I208" s="181" t="str">
        <f>IF(Tablica_A!M125&lt;&gt;"",Tablica_A!M125,"-")</f>
        <v>-</v>
      </c>
    </row>
    <row r="209" spans="1:9" ht="12.75" hidden="1">
      <c r="A209" s="179">
        <v>0</v>
      </c>
      <c r="B209" s="179">
        <v>0</v>
      </c>
      <c r="C209" s="179">
        <v>0</v>
      </c>
      <c r="D209" s="179">
        <v>0</v>
      </c>
      <c r="E209" s="179">
        <v>0</v>
      </c>
      <c r="F209" s="159">
        <v>0</v>
      </c>
      <c r="G209" s="181" t="s">
        <v>72</v>
      </c>
      <c r="H209" s="179">
        <f t="shared" si="8"/>
        <v>0</v>
      </c>
      <c r="I209" s="181" t="str">
        <f>IF(Tablica_A!M127&lt;&gt;"",Tablica_A!M127,"-")</f>
        <v>-</v>
      </c>
    </row>
    <row r="210" spans="1:9" ht="12.75" hidden="1">
      <c r="A210" s="179">
        <v>0</v>
      </c>
      <c r="B210" s="179">
        <v>0</v>
      </c>
      <c r="C210" s="179">
        <v>0</v>
      </c>
      <c r="D210" s="179">
        <v>0</v>
      </c>
      <c r="E210" s="179">
        <v>0</v>
      </c>
      <c r="F210" s="159">
        <v>0</v>
      </c>
      <c r="G210" s="181" t="s">
        <v>73</v>
      </c>
      <c r="H210" s="179">
        <f t="shared" si="8"/>
        <v>0</v>
      </c>
      <c r="I210" s="181" t="str">
        <f>IF(Tablica_A!M129&lt;&gt;"",Tablica_A!M129,"-")</f>
        <v>-</v>
      </c>
    </row>
    <row r="211" spans="1:9" ht="12.75" hidden="1">
      <c r="A211" s="179">
        <v>0</v>
      </c>
      <c r="B211" s="179">
        <v>0</v>
      </c>
      <c r="C211" s="179">
        <v>0</v>
      </c>
      <c r="D211" s="179">
        <v>0</v>
      </c>
      <c r="E211" s="179">
        <v>0</v>
      </c>
      <c r="F211" s="159">
        <v>0</v>
      </c>
      <c r="G211" s="181" t="s">
        <v>74</v>
      </c>
      <c r="H211" s="179">
        <f t="shared" si="8"/>
        <v>0</v>
      </c>
      <c r="I211" s="181" t="str">
        <f>IF(Tablica_A!M131&lt;&gt;"",Tablica_A!M131,"-")</f>
        <v>-</v>
      </c>
    </row>
    <row r="212" spans="1:9" ht="12.75" hidden="1">
      <c r="A212" s="179">
        <v>0</v>
      </c>
      <c r="B212" s="179">
        <v>0</v>
      </c>
      <c r="C212" s="179">
        <v>0</v>
      </c>
      <c r="D212" s="179">
        <v>0</v>
      </c>
      <c r="E212" s="179">
        <v>0</v>
      </c>
      <c r="F212" s="159">
        <v>0</v>
      </c>
      <c r="G212" s="181" t="s">
        <v>75</v>
      </c>
      <c r="H212" s="179">
        <f t="shared" si="8"/>
        <v>0</v>
      </c>
      <c r="I212" s="181" t="str">
        <f>IF(Tablica_A!M133&lt;&gt;"",Tablica_A!M133,"-")</f>
        <v>-</v>
      </c>
    </row>
    <row r="213" spans="1:9" ht="12.75" hidden="1">
      <c r="A213" s="179">
        <v>0</v>
      </c>
      <c r="B213" s="179">
        <v>0</v>
      </c>
      <c r="C213" s="179">
        <v>0</v>
      </c>
      <c r="D213" s="179">
        <v>0</v>
      </c>
      <c r="E213" s="179">
        <v>0</v>
      </c>
      <c r="F213" s="159">
        <v>0</v>
      </c>
      <c r="G213" s="181" t="s">
        <v>76</v>
      </c>
      <c r="H213" s="179">
        <f t="shared" si="8"/>
        <v>0</v>
      </c>
      <c r="I213" s="181" t="str">
        <f>IF(Tablica_A!M135&lt;&gt;"",Tablica_A!M135,"-")</f>
        <v>-</v>
      </c>
    </row>
    <row r="214" spans="1:9" ht="12.75" hidden="1">
      <c r="A214" s="179">
        <v>0</v>
      </c>
      <c r="B214" s="179">
        <v>0</v>
      </c>
      <c r="C214" s="179">
        <v>0</v>
      </c>
      <c r="D214" s="179">
        <v>0</v>
      </c>
      <c r="E214" s="179">
        <v>0</v>
      </c>
      <c r="F214" s="159">
        <v>0</v>
      </c>
      <c r="G214" s="181" t="s">
        <v>77</v>
      </c>
      <c r="H214" s="179">
        <f t="shared" si="8"/>
        <v>0</v>
      </c>
      <c r="I214" s="181" t="str">
        <f>IF(Tablica_A!M137&lt;&gt;"",Tablica_A!M137,"-")</f>
        <v>-</v>
      </c>
    </row>
    <row r="215" spans="1:9" ht="12.75" hidden="1">
      <c r="A215" s="179">
        <v>0</v>
      </c>
      <c r="B215" s="179">
        <v>0</v>
      </c>
      <c r="C215" s="179">
        <v>0</v>
      </c>
      <c r="D215" s="179">
        <v>0</v>
      </c>
      <c r="E215" s="179">
        <v>0</v>
      </c>
      <c r="F215" s="159">
        <v>0</v>
      </c>
      <c r="G215" s="181" t="s">
        <v>78</v>
      </c>
      <c r="H215" s="182">
        <f>Tablica_A!U121</f>
        <v>0</v>
      </c>
      <c r="I215" s="181" t="s">
        <v>735</v>
      </c>
    </row>
    <row r="216" spans="1:9" ht="12.75" hidden="1">
      <c r="A216" s="179">
        <v>0</v>
      </c>
      <c r="B216" s="179">
        <v>0</v>
      </c>
      <c r="C216" s="179">
        <v>0</v>
      </c>
      <c r="D216" s="179">
        <v>0</v>
      </c>
      <c r="E216" s="179">
        <v>0</v>
      </c>
      <c r="F216" s="159">
        <v>0</v>
      </c>
      <c r="G216" s="181" t="s">
        <v>79</v>
      </c>
      <c r="H216" s="182">
        <f>Tablica_A!U123</f>
        <v>0</v>
      </c>
      <c r="I216" s="181" t="s">
        <v>735</v>
      </c>
    </row>
    <row r="217" spans="1:9" ht="12.75" hidden="1">
      <c r="A217" s="179">
        <v>0</v>
      </c>
      <c r="B217" s="179">
        <v>0</v>
      </c>
      <c r="C217" s="179">
        <v>0</v>
      </c>
      <c r="D217" s="179">
        <v>0</v>
      </c>
      <c r="E217" s="179">
        <v>0</v>
      </c>
      <c r="F217" s="159">
        <v>0</v>
      </c>
      <c r="G217" s="181" t="s">
        <v>80</v>
      </c>
      <c r="H217" s="182">
        <f>Tablica_A!U125</f>
        <v>0</v>
      </c>
      <c r="I217" s="181" t="s">
        <v>735</v>
      </c>
    </row>
    <row r="218" spans="1:9" ht="12.75" hidden="1">
      <c r="A218" s="179">
        <v>0</v>
      </c>
      <c r="B218" s="179">
        <v>0</v>
      </c>
      <c r="C218" s="179">
        <v>0</v>
      </c>
      <c r="D218" s="179">
        <v>0</v>
      </c>
      <c r="E218" s="179">
        <v>0</v>
      </c>
      <c r="F218" s="159">
        <v>0</v>
      </c>
      <c r="G218" s="181" t="s">
        <v>81</v>
      </c>
      <c r="H218" s="182">
        <f>Tablica_A!U127</f>
        <v>0</v>
      </c>
      <c r="I218" s="181" t="s">
        <v>735</v>
      </c>
    </row>
    <row r="219" spans="1:9" ht="12.75" hidden="1">
      <c r="A219" s="179">
        <v>0</v>
      </c>
      <c r="B219" s="179">
        <v>0</v>
      </c>
      <c r="C219" s="179">
        <v>0</v>
      </c>
      <c r="D219" s="179">
        <v>0</v>
      </c>
      <c r="E219" s="179">
        <v>0</v>
      </c>
      <c r="F219" s="159">
        <v>0</v>
      </c>
      <c r="G219" s="181" t="s">
        <v>82</v>
      </c>
      <c r="H219" s="182">
        <f>Tablica_A!U129</f>
        <v>0</v>
      </c>
      <c r="I219" s="181" t="s">
        <v>735</v>
      </c>
    </row>
    <row r="220" spans="1:9" ht="12.75" hidden="1">
      <c r="A220" s="179">
        <v>0</v>
      </c>
      <c r="B220" s="179">
        <v>0</v>
      </c>
      <c r="C220" s="179">
        <v>0</v>
      </c>
      <c r="D220" s="179">
        <v>0</v>
      </c>
      <c r="E220" s="179">
        <v>0</v>
      </c>
      <c r="F220" s="159">
        <v>0</v>
      </c>
      <c r="G220" s="181" t="s">
        <v>83</v>
      </c>
      <c r="H220" s="182">
        <f>Tablica_A!U131</f>
        <v>0</v>
      </c>
      <c r="I220" s="181" t="s">
        <v>735</v>
      </c>
    </row>
    <row r="221" spans="1:9" ht="12.75" hidden="1">
      <c r="A221" s="179">
        <v>0</v>
      </c>
      <c r="B221" s="179">
        <v>0</v>
      </c>
      <c r="C221" s="179">
        <v>0</v>
      </c>
      <c r="D221" s="179">
        <v>0</v>
      </c>
      <c r="E221" s="179">
        <v>0</v>
      </c>
      <c r="F221" s="159">
        <v>0</v>
      </c>
      <c r="G221" s="181" t="s">
        <v>84</v>
      </c>
      <c r="H221" s="182">
        <f>Tablica_A!U133</f>
        <v>0</v>
      </c>
      <c r="I221" s="181" t="s">
        <v>735</v>
      </c>
    </row>
    <row r="222" spans="1:9" ht="12.75" hidden="1">
      <c r="A222" s="179">
        <v>0</v>
      </c>
      <c r="B222" s="179">
        <v>0</v>
      </c>
      <c r="C222" s="179">
        <v>0</v>
      </c>
      <c r="D222" s="179">
        <v>0</v>
      </c>
      <c r="E222" s="179">
        <v>0</v>
      </c>
      <c r="F222" s="159">
        <v>0</v>
      </c>
      <c r="G222" s="181" t="s">
        <v>85</v>
      </c>
      <c r="H222" s="182">
        <f>Tablica_A!U135</f>
        <v>0</v>
      </c>
      <c r="I222" s="181" t="s">
        <v>735</v>
      </c>
    </row>
    <row r="223" spans="1:9" ht="12.75" hidden="1">
      <c r="A223" s="179">
        <v>0</v>
      </c>
      <c r="B223" s="179">
        <v>0</v>
      </c>
      <c r="C223" s="179">
        <v>0</v>
      </c>
      <c r="D223" s="179">
        <v>0</v>
      </c>
      <c r="E223" s="179">
        <v>0</v>
      </c>
      <c r="F223" s="159">
        <v>0</v>
      </c>
      <c r="G223" s="181" t="s">
        <v>86</v>
      </c>
      <c r="H223" s="182">
        <f>Tablica_A!U137</f>
        <v>0</v>
      </c>
      <c r="I223" s="181" t="s">
        <v>735</v>
      </c>
    </row>
    <row r="224" spans="1:9" ht="12.75" hidden="1">
      <c r="A224" s="179">
        <v>0</v>
      </c>
      <c r="B224" s="179">
        <v>0</v>
      </c>
      <c r="C224" s="179">
        <v>0</v>
      </c>
      <c r="D224" s="179">
        <v>0</v>
      </c>
      <c r="E224" s="179">
        <v>0</v>
      </c>
      <c r="F224" s="159">
        <v>0</v>
      </c>
      <c r="G224" s="181" t="s">
        <v>87</v>
      </c>
      <c r="H224" s="182">
        <f>Tablica_A!Q121</f>
        <v>0</v>
      </c>
      <c r="I224" s="181" t="s">
        <v>735</v>
      </c>
    </row>
    <row r="225" spans="1:9" ht="12.75" hidden="1">
      <c r="A225" s="179">
        <v>0</v>
      </c>
      <c r="B225" s="179">
        <v>0</v>
      </c>
      <c r="C225" s="179">
        <v>0</v>
      </c>
      <c r="D225" s="179">
        <v>0</v>
      </c>
      <c r="E225" s="179">
        <v>0</v>
      </c>
      <c r="F225" s="159">
        <v>0</v>
      </c>
      <c r="G225" s="181" t="s">
        <v>88</v>
      </c>
      <c r="H225" s="182">
        <f>Tablica_A!Q123</f>
        <v>0</v>
      </c>
      <c r="I225" s="181" t="s">
        <v>735</v>
      </c>
    </row>
    <row r="226" spans="1:9" ht="12.75" hidden="1">
      <c r="A226" s="179">
        <v>0</v>
      </c>
      <c r="B226" s="179">
        <v>0</v>
      </c>
      <c r="C226" s="179">
        <v>0</v>
      </c>
      <c r="D226" s="179">
        <v>0</v>
      </c>
      <c r="E226" s="179">
        <v>0</v>
      </c>
      <c r="F226" s="159">
        <v>0</v>
      </c>
      <c r="G226" s="181" t="s">
        <v>89</v>
      </c>
      <c r="H226" s="182">
        <f>Tablica_A!Q125</f>
        <v>0</v>
      </c>
      <c r="I226" s="181" t="s">
        <v>735</v>
      </c>
    </row>
    <row r="227" spans="1:9" ht="12.75" hidden="1">
      <c r="A227" s="179">
        <v>0</v>
      </c>
      <c r="B227" s="179">
        <v>0</v>
      </c>
      <c r="C227" s="179">
        <v>0</v>
      </c>
      <c r="D227" s="179">
        <v>0</v>
      </c>
      <c r="E227" s="179">
        <v>0</v>
      </c>
      <c r="F227" s="159">
        <v>0</v>
      </c>
      <c r="G227" s="181" t="s">
        <v>90</v>
      </c>
      <c r="H227" s="182">
        <f>Tablica_A!Q127</f>
        <v>0</v>
      </c>
      <c r="I227" s="181" t="s">
        <v>735</v>
      </c>
    </row>
    <row r="228" spans="1:9" ht="12.75" hidden="1">
      <c r="A228" s="179">
        <v>0</v>
      </c>
      <c r="B228" s="179">
        <v>0</v>
      </c>
      <c r="C228" s="179">
        <v>0</v>
      </c>
      <c r="D228" s="179">
        <v>0</v>
      </c>
      <c r="E228" s="179">
        <v>0</v>
      </c>
      <c r="F228" s="159">
        <v>0</v>
      </c>
      <c r="G228" s="181" t="s">
        <v>91</v>
      </c>
      <c r="H228" s="182">
        <f>Tablica_A!Q129</f>
        <v>0</v>
      </c>
      <c r="I228" s="181" t="s">
        <v>735</v>
      </c>
    </row>
    <row r="229" spans="1:9" ht="12.75" hidden="1">
      <c r="A229" s="179">
        <v>0</v>
      </c>
      <c r="B229" s="179">
        <v>0</v>
      </c>
      <c r="C229" s="179">
        <v>0</v>
      </c>
      <c r="D229" s="179">
        <v>0</v>
      </c>
      <c r="E229" s="179">
        <v>0</v>
      </c>
      <c r="F229" s="159">
        <v>0</v>
      </c>
      <c r="G229" s="181" t="s">
        <v>92</v>
      </c>
      <c r="H229" s="182">
        <f>Tablica_A!Q131</f>
        <v>0</v>
      </c>
      <c r="I229" s="181" t="s">
        <v>735</v>
      </c>
    </row>
    <row r="230" spans="1:9" ht="12.75" hidden="1">
      <c r="A230" s="179">
        <v>0</v>
      </c>
      <c r="B230" s="179">
        <v>0</v>
      </c>
      <c r="C230" s="179">
        <v>0</v>
      </c>
      <c r="D230" s="179">
        <v>0</v>
      </c>
      <c r="E230" s="179">
        <v>0</v>
      </c>
      <c r="F230" s="159">
        <v>0</v>
      </c>
      <c r="G230" s="181" t="s">
        <v>93</v>
      </c>
      <c r="H230" s="182">
        <f>Tablica_A!Q133</f>
        <v>0</v>
      </c>
      <c r="I230" s="181" t="s">
        <v>735</v>
      </c>
    </row>
    <row r="231" spans="1:9" ht="12.75" hidden="1">
      <c r="A231" s="179">
        <v>0</v>
      </c>
      <c r="B231" s="179">
        <v>0</v>
      </c>
      <c r="C231" s="179">
        <v>0</v>
      </c>
      <c r="D231" s="179">
        <v>0</v>
      </c>
      <c r="E231" s="179">
        <v>0</v>
      </c>
      <c r="F231" s="159">
        <v>0</v>
      </c>
      <c r="G231" s="181" t="s">
        <v>94</v>
      </c>
      <c r="H231" s="182">
        <f>Tablica_A!Q135</f>
        <v>0</v>
      </c>
      <c r="I231" s="181" t="s">
        <v>735</v>
      </c>
    </row>
    <row r="232" spans="1:9" ht="12.75" hidden="1">
      <c r="A232" s="179">
        <v>0</v>
      </c>
      <c r="B232" s="179">
        <v>0</v>
      </c>
      <c r="C232" s="179">
        <v>0</v>
      </c>
      <c r="D232" s="179">
        <v>0</v>
      </c>
      <c r="E232" s="179">
        <v>0</v>
      </c>
      <c r="F232" s="159">
        <v>0</v>
      </c>
      <c r="G232" s="181" t="s">
        <v>95</v>
      </c>
      <c r="H232" s="182">
        <f>Tablica_A!Q137</f>
        <v>0</v>
      </c>
      <c r="I232" s="181" t="s">
        <v>735</v>
      </c>
    </row>
    <row r="233" spans="1:9" ht="12.75" hidden="1">
      <c r="A233" s="179">
        <v>0</v>
      </c>
      <c r="B233" s="179">
        <v>0</v>
      </c>
      <c r="C233" s="179">
        <v>0</v>
      </c>
      <c r="D233" s="179">
        <v>0</v>
      </c>
      <c r="E233" s="179">
        <v>0</v>
      </c>
      <c r="F233" s="159">
        <v>0</v>
      </c>
      <c r="G233" s="178" t="s">
        <v>179</v>
      </c>
      <c r="H233" s="179">
        <f>IF(LEN(I233)&gt;1,LEN(I233),0)</f>
        <v>12</v>
      </c>
      <c r="I233" s="181" t="str">
        <f>IF(Tablica_A!O139&lt;&gt;"",Tablica_A!O139,"-")</f>
        <v>HRINGRRA0001</v>
      </c>
    </row>
    <row r="234" spans="1:9" ht="12.75" hidden="1">
      <c r="A234" s="179">
        <v>0</v>
      </c>
      <c r="B234" s="179">
        <v>0</v>
      </c>
      <c r="C234" s="179">
        <v>0</v>
      </c>
      <c r="D234" s="179">
        <v>0</v>
      </c>
      <c r="E234" s="179">
        <v>0</v>
      </c>
      <c r="F234" s="159">
        <v>0</v>
      </c>
      <c r="G234" s="178" t="s">
        <v>180</v>
      </c>
      <c r="H234" s="179">
        <f>IF(LEN(I234)&gt;1,LEN(I234),0)</f>
        <v>0</v>
      </c>
      <c r="I234" s="181" t="str">
        <f>IF(Tablica_A!O141&lt;&gt;"",Tablica_A!O141,"-")</f>
        <v>-</v>
      </c>
    </row>
    <row r="235" spans="1:9" ht="12.75" hidden="1">
      <c r="A235" s="179">
        <v>0</v>
      </c>
      <c r="B235" s="179">
        <v>0</v>
      </c>
      <c r="C235" s="179">
        <v>0</v>
      </c>
      <c r="D235" s="179">
        <v>0</v>
      </c>
      <c r="E235" s="179">
        <v>0</v>
      </c>
      <c r="F235" s="159">
        <v>0</v>
      </c>
      <c r="G235" s="178" t="s">
        <v>97</v>
      </c>
      <c r="H235" s="179">
        <f aca="true" t="shared" si="9" ref="H235:H271">IF(LEN(I235)&gt;1,LEN(I235),0)</f>
        <v>7</v>
      </c>
      <c r="I235" s="181" t="str">
        <f>IF(Tablica_A!C146&lt;&gt;"",Tablica_A!C146,"-")</f>
        <v>1853872</v>
      </c>
    </row>
    <row r="236" spans="1:9" ht="12.75" hidden="1">
      <c r="A236" s="179">
        <v>0</v>
      </c>
      <c r="B236" s="179">
        <v>0</v>
      </c>
      <c r="C236" s="179">
        <v>0</v>
      </c>
      <c r="D236" s="179">
        <v>0</v>
      </c>
      <c r="E236" s="179">
        <v>0</v>
      </c>
      <c r="F236" s="159">
        <v>0</v>
      </c>
      <c r="G236" s="178" t="s">
        <v>98</v>
      </c>
      <c r="H236" s="179">
        <f t="shared" si="9"/>
        <v>7</v>
      </c>
      <c r="I236" s="181" t="str">
        <f>IF(Tablica_A!C148&lt;&gt;"",Tablica_A!C148,"-")</f>
        <v>1538870</v>
      </c>
    </row>
    <row r="237" spans="1:9" ht="12.75" hidden="1">
      <c r="A237" s="179">
        <v>0</v>
      </c>
      <c r="B237" s="179">
        <v>0</v>
      </c>
      <c r="C237" s="179">
        <v>0</v>
      </c>
      <c r="D237" s="179">
        <v>0</v>
      </c>
      <c r="E237" s="179">
        <v>0</v>
      </c>
      <c r="F237" s="159">
        <v>0</v>
      </c>
      <c r="G237" s="178" t="s">
        <v>99</v>
      </c>
      <c r="H237" s="179">
        <f t="shared" si="9"/>
        <v>7</v>
      </c>
      <c r="I237" s="181" t="str">
        <f>IF(Tablica_A!C150&lt;&gt;"",Tablica_A!C150,"-")</f>
        <v>3299970</v>
      </c>
    </row>
    <row r="238" spans="1:9" ht="12.75" hidden="1">
      <c r="A238" s="179">
        <v>0</v>
      </c>
      <c r="B238" s="179">
        <v>0</v>
      </c>
      <c r="C238" s="179">
        <v>0</v>
      </c>
      <c r="D238" s="179">
        <v>0</v>
      </c>
      <c r="E238" s="179">
        <v>0</v>
      </c>
      <c r="F238" s="159">
        <v>0</v>
      </c>
      <c r="G238" s="178" t="s">
        <v>100</v>
      </c>
      <c r="H238" s="179">
        <f t="shared" si="9"/>
        <v>7</v>
      </c>
      <c r="I238" s="181" t="str">
        <f>IF(Tablica_A!C152&lt;&gt;"",Tablica_A!C152,"-")</f>
        <v>1568612</v>
      </c>
    </row>
    <row r="239" spans="1:9" ht="12.75" hidden="1">
      <c r="A239" s="179">
        <v>0</v>
      </c>
      <c r="B239" s="179">
        <v>0</v>
      </c>
      <c r="C239" s="179">
        <v>0</v>
      </c>
      <c r="D239" s="179">
        <v>0</v>
      </c>
      <c r="E239" s="179">
        <v>0</v>
      </c>
      <c r="F239" s="159">
        <v>0</v>
      </c>
      <c r="G239" s="178" t="s">
        <v>101</v>
      </c>
      <c r="H239" s="179">
        <f t="shared" si="9"/>
        <v>7</v>
      </c>
      <c r="I239" s="181" t="str">
        <f>IF(Tablica_A!C154&lt;&gt;"",Tablica_A!C154,"-")</f>
        <v>1910817</v>
      </c>
    </row>
    <row r="240" spans="1:9" ht="12.75" hidden="1">
      <c r="A240" s="179">
        <v>0</v>
      </c>
      <c r="B240" s="179">
        <v>0</v>
      </c>
      <c r="C240" s="179">
        <v>0</v>
      </c>
      <c r="D240" s="179">
        <v>0</v>
      </c>
      <c r="E240" s="179">
        <v>0</v>
      </c>
      <c r="F240" s="159">
        <v>0</v>
      </c>
      <c r="G240" s="178" t="s">
        <v>102</v>
      </c>
      <c r="H240" s="179">
        <f t="shared" si="9"/>
        <v>7</v>
      </c>
      <c r="I240" s="181" t="str">
        <f>IF(Tablica_A!C156&lt;&gt;"",Tablica_A!C156,"-")</f>
        <v>2061341</v>
      </c>
    </row>
    <row r="241" spans="1:9" ht="12.75" hidden="1">
      <c r="A241" s="179">
        <v>0</v>
      </c>
      <c r="B241" s="179">
        <v>0</v>
      </c>
      <c r="C241" s="179">
        <v>0</v>
      </c>
      <c r="D241" s="179">
        <v>0</v>
      </c>
      <c r="E241" s="179">
        <v>0</v>
      </c>
      <c r="F241" s="159">
        <v>0</v>
      </c>
      <c r="G241" s="178" t="s">
        <v>108</v>
      </c>
      <c r="H241" s="179">
        <f t="shared" si="9"/>
        <v>20</v>
      </c>
      <c r="I241" s="181" t="str">
        <f>IF(Tablica_A!E146&lt;&gt;"",Tablica_A!E146,"-")</f>
        <v>Ingra-Gradnja d.o.o.</v>
      </c>
    </row>
    <row r="242" spans="1:9" ht="12.75" hidden="1">
      <c r="A242" s="179">
        <v>0</v>
      </c>
      <c r="B242" s="179">
        <v>0</v>
      </c>
      <c r="C242" s="179">
        <v>0</v>
      </c>
      <c r="D242" s="179">
        <v>0</v>
      </c>
      <c r="E242" s="179">
        <v>0</v>
      </c>
      <c r="F242" s="159">
        <v>0</v>
      </c>
      <c r="G242" s="178" t="s">
        <v>103</v>
      </c>
      <c r="H242" s="179">
        <f t="shared" si="9"/>
        <v>16</v>
      </c>
      <c r="I242" s="181" t="str">
        <f>IF(Tablica_A!E148&lt;&gt;"",Tablica_A!E148,"-")</f>
        <v>Ingra-Mar d.o.o.</v>
      </c>
    </row>
    <row r="243" spans="1:9" ht="12.75" hidden="1">
      <c r="A243" s="179">
        <v>0</v>
      </c>
      <c r="B243" s="179">
        <v>0</v>
      </c>
      <c r="C243" s="179">
        <v>0</v>
      </c>
      <c r="D243" s="179">
        <v>0</v>
      </c>
      <c r="E243" s="179">
        <v>0</v>
      </c>
      <c r="F243" s="159">
        <v>0</v>
      </c>
      <c r="G243" s="178" t="s">
        <v>104</v>
      </c>
      <c r="H243" s="179">
        <f t="shared" si="9"/>
        <v>12</v>
      </c>
      <c r="I243" s="181" t="str">
        <f>IF(Tablica_A!E150&lt;&gt;"",Tablica_A!E150,"-")</f>
        <v>Intel d.o.o.</v>
      </c>
    </row>
    <row r="244" spans="1:9" ht="12.75" hidden="1">
      <c r="A244" s="179">
        <v>0</v>
      </c>
      <c r="B244" s="179">
        <v>0</v>
      </c>
      <c r="C244" s="179">
        <v>0</v>
      </c>
      <c r="D244" s="179">
        <v>0</v>
      </c>
      <c r="E244" s="179">
        <v>0</v>
      </c>
      <c r="F244" s="159">
        <v>0</v>
      </c>
      <c r="G244" s="178" t="s">
        <v>105</v>
      </c>
      <c r="H244" s="179">
        <f t="shared" si="9"/>
        <v>24</v>
      </c>
      <c r="I244" s="181" t="str">
        <f>IF(Tablica_A!E152&lt;&gt;"",Tablica_A!E152,"-")</f>
        <v>Ingra Middle East d.o.o.</v>
      </c>
    </row>
    <row r="245" spans="1:9" ht="12.75" hidden="1">
      <c r="A245" s="179">
        <v>0</v>
      </c>
      <c r="B245" s="179">
        <v>0</v>
      </c>
      <c r="C245" s="179">
        <v>0</v>
      </c>
      <c r="D245" s="179">
        <v>0</v>
      </c>
      <c r="E245" s="179">
        <v>0</v>
      </c>
      <c r="F245" s="159">
        <v>0</v>
      </c>
      <c r="G245" s="178" t="s">
        <v>106</v>
      </c>
      <c r="H245" s="179">
        <f t="shared" si="9"/>
        <v>14</v>
      </c>
      <c r="I245" s="181" t="str">
        <f>IF(Tablica_A!E154&lt;&gt;"",Tablica_A!E154,"-")</f>
        <v>Pal-Vin d.o.o.</v>
      </c>
    </row>
    <row r="246" spans="1:9" ht="12.75" hidden="1">
      <c r="A246" s="179">
        <v>0</v>
      </c>
      <c r="B246" s="179">
        <v>0</v>
      </c>
      <c r="C246" s="179">
        <v>0</v>
      </c>
      <c r="D246" s="179">
        <v>0</v>
      </c>
      <c r="E246" s="179">
        <v>0</v>
      </c>
      <c r="F246" s="159">
        <v>0</v>
      </c>
      <c r="G246" s="178" t="s">
        <v>107</v>
      </c>
      <c r="H246" s="179">
        <f t="shared" si="9"/>
        <v>17</v>
      </c>
      <c r="I246" s="181" t="str">
        <f>IF(Tablica_A!E156&lt;&gt;"",Tablica_A!E156,"-")</f>
        <v>Ingra-Mont d.o.o.</v>
      </c>
    </row>
    <row r="247" spans="1:9" ht="12.75" hidden="1">
      <c r="A247" s="179">
        <v>0</v>
      </c>
      <c r="B247" s="179">
        <v>0</v>
      </c>
      <c r="C247" s="179">
        <v>0</v>
      </c>
      <c r="D247" s="179">
        <v>0</v>
      </c>
      <c r="E247" s="179">
        <v>0</v>
      </c>
      <c r="F247" s="159">
        <v>0</v>
      </c>
      <c r="G247" s="178" t="s">
        <v>114</v>
      </c>
      <c r="H247" s="179">
        <f t="shared" si="9"/>
        <v>6</v>
      </c>
      <c r="I247" s="181" t="str">
        <f>IF(Tablica_A!M146&lt;&gt;"",Tablica_A!M146,"-")</f>
        <v>Zagreb</v>
      </c>
    </row>
    <row r="248" spans="1:9" ht="12.75" hidden="1">
      <c r="A248" s="179">
        <v>0</v>
      </c>
      <c r="B248" s="179">
        <v>0</v>
      </c>
      <c r="C248" s="179">
        <v>0</v>
      </c>
      <c r="D248" s="179">
        <v>0</v>
      </c>
      <c r="E248" s="179">
        <v>0</v>
      </c>
      <c r="F248" s="159">
        <v>0</v>
      </c>
      <c r="G248" s="178" t="s">
        <v>109</v>
      </c>
      <c r="H248" s="179">
        <f t="shared" si="9"/>
        <v>6</v>
      </c>
      <c r="I248" s="181" t="str">
        <f>IF(Tablica_A!M148&lt;&gt;"",Tablica_A!M148,"-")</f>
        <v>Zagreb</v>
      </c>
    </row>
    <row r="249" spans="1:9" ht="12.75" hidden="1">
      <c r="A249" s="179">
        <v>0</v>
      </c>
      <c r="B249" s="179">
        <v>0</v>
      </c>
      <c r="C249" s="179">
        <v>0</v>
      </c>
      <c r="D249" s="179">
        <v>0</v>
      </c>
      <c r="E249" s="179">
        <v>0</v>
      </c>
      <c r="F249" s="159">
        <v>0</v>
      </c>
      <c r="G249" s="178" t="s">
        <v>110</v>
      </c>
      <c r="H249" s="179">
        <f t="shared" si="9"/>
        <v>6</v>
      </c>
      <c r="I249" s="181" t="str">
        <f>IF(Tablica_A!M150&lt;&gt;"",Tablica_A!M150,"-")</f>
        <v>Zagreb</v>
      </c>
    </row>
    <row r="250" spans="1:9" ht="12.75" hidden="1">
      <c r="A250" s="179">
        <v>0</v>
      </c>
      <c r="B250" s="179">
        <v>0</v>
      </c>
      <c r="C250" s="179">
        <v>0</v>
      </c>
      <c r="D250" s="179">
        <v>0</v>
      </c>
      <c r="E250" s="179">
        <v>0</v>
      </c>
      <c r="F250" s="159">
        <v>0</v>
      </c>
      <c r="G250" s="178" t="s">
        <v>111</v>
      </c>
      <c r="H250" s="179">
        <f t="shared" si="9"/>
        <v>6</v>
      </c>
      <c r="I250" s="181" t="str">
        <f>IF(Tablica_A!M152&lt;&gt;"",Tablica_A!M152,"-")</f>
        <v>Zagreb</v>
      </c>
    </row>
    <row r="251" spans="1:9" ht="12.75" hidden="1">
      <c r="A251" s="179">
        <v>0</v>
      </c>
      <c r="B251" s="179">
        <v>0</v>
      </c>
      <c r="C251" s="179">
        <v>0</v>
      </c>
      <c r="D251" s="179">
        <v>0</v>
      </c>
      <c r="E251" s="179">
        <v>0</v>
      </c>
      <c r="F251" s="159">
        <v>0</v>
      </c>
      <c r="G251" s="178" t="s">
        <v>112</v>
      </c>
      <c r="H251" s="179">
        <f t="shared" si="9"/>
        <v>6</v>
      </c>
      <c r="I251" s="181" t="str">
        <f>IF(Tablica_A!M154&lt;&gt;"",Tablica_A!M154,"-")</f>
        <v>Zagreb</v>
      </c>
    </row>
    <row r="252" spans="1:9" ht="12.75" hidden="1">
      <c r="A252" s="179">
        <v>0</v>
      </c>
      <c r="B252" s="179">
        <v>0</v>
      </c>
      <c r="C252" s="179">
        <v>0</v>
      </c>
      <c r="D252" s="179">
        <v>0</v>
      </c>
      <c r="E252" s="179">
        <v>0</v>
      </c>
      <c r="F252" s="159">
        <v>0</v>
      </c>
      <c r="G252" s="178" t="s">
        <v>113</v>
      </c>
      <c r="H252" s="179">
        <f t="shared" si="9"/>
        <v>6</v>
      </c>
      <c r="I252" s="181" t="str">
        <f>IF(Tablica_A!M156&lt;&gt;"",Tablica_A!M156,"-")</f>
        <v>Zagreb</v>
      </c>
    </row>
    <row r="253" spans="1:9" ht="12.75" hidden="1">
      <c r="A253" s="179">
        <v>0</v>
      </c>
      <c r="B253" s="179">
        <v>0</v>
      </c>
      <c r="C253" s="179">
        <v>0</v>
      </c>
      <c r="D253" s="179">
        <v>0</v>
      </c>
      <c r="E253" s="179">
        <v>0</v>
      </c>
      <c r="F253" s="159">
        <v>0</v>
      </c>
      <c r="G253" s="178" t="s">
        <v>120</v>
      </c>
      <c r="H253" s="179">
        <f t="shared" si="9"/>
        <v>18</v>
      </c>
      <c r="I253" s="181" t="str">
        <f>IF(Tablica_A!Q146&lt;&gt;"",Tablica_A!Q146,"-")</f>
        <v>A.von Humboldta 4b</v>
      </c>
    </row>
    <row r="254" spans="1:9" ht="12.75" hidden="1">
      <c r="A254" s="179">
        <v>0</v>
      </c>
      <c r="B254" s="179">
        <v>0</v>
      </c>
      <c r="C254" s="179">
        <v>0</v>
      </c>
      <c r="D254" s="179">
        <v>0</v>
      </c>
      <c r="E254" s="179">
        <v>0</v>
      </c>
      <c r="F254" s="159">
        <v>0</v>
      </c>
      <c r="G254" s="178" t="s">
        <v>115</v>
      </c>
      <c r="H254" s="179">
        <f t="shared" si="9"/>
        <v>18</v>
      </c>
      <c r="I254" s="181" t="str">
        <f>IF(Tablica_A!Q148&lt;&gt;"",Tablica_A!Q148,"-")</f>
        <v>A.von Humboldta 4b</v>
      </c>
    </row>
    <row r="255" spans="1:9" ht="12.75" hidden="1">
      <c r="A255" s="179">
        <v>0</v>
      </c>
      <c r="B255" s="179">
        <v>0</v>
      </c>
      <c r="C255" s="179">
        <v>0</v>
      </c>
      <c r="D255" s="179">
        <v>0</v>
      </c>
      <c r="E255" s="179">
        <v>0</v>
      </c>
      <c r="F255" s="159">
        <v>0</v>
      </c>
      <c r="G255" s="178" t="s">
        <v>116</v>
      </c>
      <c r="H255" s="179">
        <f t="shared" si="9"/>
        <v>18</v>
      </c>
      <c r="I255" s="181" t="str">
        <f>IF(Tablica_A!Q150&lt;&gt;"",Tablica_A!Q150,"-")</f>
        <v>A.von Humboldta 4b</v>
      </c>
    </row>
    <row r="256" spans="1:9" ht="12.75" hidden="1">
      <c r="A256" s="179">
        <v>0</v>
      </c>
      <c r="B256" s="179">
        <v>0</v>
      </c>
      <c r="C256" s="179">
        <v>0</v>
      </c>
      <c r="D256" s="179">
        <v>0</v>
      </c>
      <c r="E256" s="179">
        <v>0</v>
      </c>
      <c r="F256" s="159">
        <v>0</v>
      </c>
      <c r="G256" s="178" t="s">
        <v>117</v>
      </c>
      <c r="H256" s="179">
        <f t="shared" si="9"/>
        <v>18</v>
      </c>
      <c r="I256" s="181" t="str">
        <f>IF(Tablica_A!Q152&lt;&gt;"",Tablica_A!Q152,"-")</f>
        <v>A.von Humboldta 4b</v>
      </c>
    </row>
    <row r="257" spans="1:9" ht="12.75" hidden="1">
      <c r="A257" s="179">
        <v>0</v>
      </c>
      <c r="B257" s="179">
        <v>0</v>
      </c>
      <c r="C257" s="179">
        <v>0</v>
      </c>
      <c r="D257" s="179">
        <v>0</v>
      </c>
      <c r="E257" s="179">
        <v>0</v>
      </c>
      <c r="F257" s="159">
        <v>0</v>
      </c>
      <c r="G257" s="178" t="s">
        <v>118</v>
      </c>
      <c r="H257" s="179">
        <f t="shared" si="9"/>
        <v>18</v>
      </c>
      <c r="I257" s="181" t="str">
        <f>IF(Tablica_A!Q154&lt;&gt;"",Tablica_A!Q154,"-")</f>
        <v>A.von Humboldta 4b</v>
      </c>
    </row>
    <row r="258" spans="1:9" ht="12.75" hidden="1">
      <c r="A258" s="179">
        <v>0</v>
      </c>
      <c r="B258" s="179">
        <v>0</v>
      </c>
      <c r="C258" s="179">
        <v>0</v>
      </c>
      <c r="D258" s="179">
        <v>0</v>
      </c>
      <c r="E258" s="179">
        <v>0</v>
      </c>
      <c r="F258" s="159">
        <v>0</v>
      </c>
      <c r="G258" s="178" t="s">
        <v>119</v>
      </c>
      <c r="H258" s="179">
        <f t="shared" si="9"/>
        <v>18</v>
      </c>
      <c r="I258" s="181" t="str">
        <f>IF(Tablica_A!Q156&lt;&gt;"",Tablica_A!Q156,"-")</f>
        <v>A.von Humboldta 4b</v>
      </c>
    </row>
    <row r="259" spans="1:9" ht="12.75" hidden="1">
      <c r="A259" s="179">
        <v>0</v>
      </c>
      <c r="B259" s="179">
        <v>0</v>
      </c>
      <c r="C259" s="179">
        <v>0</v>
      </c>
      <c r="D259" s="179">
        <v>0</v>
      </c>
      <c r="E259" s="179">
        <v>0</v>
      </c>
      <c r="F259" s="159">
        <v>0</v>
      </c>
      <c r="G259" s="178" t="s">
        <v>121</v>
      </c>
      <c r="H259" s="179">
        <f t="shared" si="9"/>
        <v>29</v>
      </c>
      <c r="I259" s="181" t="str">
        <f>IF(Tablica_A!K158&lt;&gt;"",Tablica_A!K158,"-")</f>
        <v>Investkontakt-Revizija d.o.o.</v>
      </c>
    </row>
    <row r="260" spans="1:9" ht="12.75" hidden="1">
      <c r="A260" s="179">
        <v>0</v>
      </c>
      <c r="B260" s="179">
        <v>0</v>
      </c>
      <c r="C260" s="179">
        <v>0</v>
      </c>
      <c r="D260" s="179">
        <v>0</v>
      </c>
      <c r="E260" s="179">
        <v>0</v>
      </c>
      <c r="F260" s="159">
        <v>0</v>
      </c>
      <c r="G260" s="178" t="s">
        <v>122</v>
      </c>
      <c r="H260" s="179">
        <f t="shared" si="9"/>
        <v>6</v>
      </c>
      <c r="I260" s="181" t="str">
        <f>IF(Tablica_A!K160&lt;&gt;"",Tablica_A!K160,"-")</f>
        <v>Zagreb</v>
      </c>
    </row>
    <row r="261" spans="1:9" ht="12.75" hidden="1">
      <c r="A261" s="179">
        <v>0</v>
      </c>
      <c r="B261" s="179">
        <v>0</v>
      </c>
      <c r="C261" s="179">
        <v>0</v>
      </c>
      <c r="D261" s="179">
        <v>0</v>
      </c>
      <c r="E261" s="179">
        <v>0</v>
      </c>
      <c r="F261" s="159">
        <v>0</v>
      </c>
      <c r="G261" s="178" t="s">
        <v>123</v>
      </c>
      <c r="H261" s="179">
        <f t="shared" si="9"/>
        <v>11</v>
      </c>
      <c r="I261" s="181" t="str">
        <f>IF(Tablica_A!O160&lt;&gt;"",Tablica_A!O160,"-")</f>
        <v>Zelengaj 45</v>
      </c>
    </row>
    <row r="262" spans="1:9" ht="12.75" hidden="1">
      <c r="A262" s="179">
        <v>0</v>
      </c>
      <c r="B262" s="179">
        <v>0</v>
      </c>
      <c r="C262" s="179">
        <v>0</v>
      </c>
      <c r="D262" s="179">
        <v>0</v>
      </c>
      <c r="E262" s="179">
        <v>0</v>
      </c>
      <c r="F262" s="159">
        <v>0</v>
      </c>
      <c r="G262" s="178" t="s">
        <v>124</v>
      </c>
      <c r="H262" s="179">
        <f t="shared" si="9"/>
        <v>16</v>
      </c>
      <c r="I262" s="181" t="str">
        <f>IF(Tablica_A!C165&lt;&gt;"",Tablica_A!C165,"-")</f>
        <v>Zagrebačka burza</v>
      </c>
    </row>
    <row r="263" spans="1:9" ht="12.75" hidden="1">
      <c r="A263" s="179">
        <v>0</v>
      </c>
      <c r="B263" s="179">
        <v>0</v>
      </c>
      <c r="C263" s="179">
        <v>0</v>
      </c>
      <c r="D263" s="179">
        <v>0</v>
      </c>
      <c r="E263" s="179">
        <v>0</v>
      </c>
      <c r="F263" s="159">
        <v>0</v>
      </c>
      <c r="G263" s="178" t="s">
        <v>125</v>
      </c>
      <c r="H263" s="179">
        <f t="shared" si="9"/>
        <v>0</v>
      </c>
      <c r="I263" s="181" t="str">
        <f>IF(Tablica_A!C167&lt;&gt;"",Tablica_A!C167,"-")</f>
        <v>-</v>
      </c>
    </row>
    <row r="264" spans="1:9" ht="12.75" hidden="1">
      <c r="A264" s="179">
        <v>0</v>
      </c>
      <c r="B264" s="179">
        <v>0</v>
      </c>
      <c r="C264" s="179">
        <v>0</v>
      </c>
      <c r="D264" s="179">
        <v>0</v>
      </c>
      <c r="E264" s="179">
        <v>0</v>
      </c>
      <c r="F264" s="159">
        <v>0</v>
      </c>
      <c r="G264" s="178" t="s">
        <v>126</v>
      </c>
      <c r="H264" s="179">
        <f t="shared" si="9"/>
        <v>0</v>
      </c>
      <c r="I264" s="181" t="str">
        <f>IF(Tablica_A!C169&lt;&gt;"",Tablica_A!C169,"-")</f>
        <v>-</v>
      </c>
    </row>
    <row r="265" spans="1:9" ht="12.75" hidden="1">
      <c r="A265" s="179">
        <v>0</v>
      </c>
      <c r="B265" s="179">
        <v>0</v>
      </c>
      <c r="C265" s="179">
        <v>0</v>
      </c>
      <c r="D265" s="179">
        <v>0</v>
      </c>
      <c r="E265" s="179">
        <v>0</v>
      </c>
      <c r="F265" s="159">
        <v>0</v>
      </c>
      <c r="G265" s="178" t="s">
        <v>127</v>
      </c>
      <c r="H265" s="179">
        <f t="shared" si="9"/>
        <v>0</v>
      </c>
      <c r="I265" s="181" t="str">
        <f>IF(Tablica_A!C171&lt;&gt;"",Tablica_A!C171,"-")</f>
        <v>-</v>
      </c>
    </row>
    <row r="266" spans="1:9" ht="12.75" hidden="1">
      <c r="A266" s="179">
        <v>0</v>
      </c>
      <c r="B266" s="179">
        <v>0</v>
      </c>
      <c r="C266" s="179">
        <v>0</v>
      </c>
      <c r="D266" s="179">
        <v>0</v>
      </c>
      <c r="E266" s="179">
        <v>0</v>
      </c>
      <c r="F266" s="159">
        <v>0</v>
      </c>
      <c r="G266" s="178" t="s">
        <v>128</v>
      </c>
      <c r="H266" s="179">
        <f t="shared" si="9"/>
        <v>0</v>
      </c>
      <c r="I266" s="181" t="str">
        <f>IF(Tablica_A!C173&lt;&gt;"",Tablica_A!C173,"-")</f>
        <v>-</v>
      </c>
    </row>
    <row r="267" spans="1:9" ht="12.75" hidden="1">
      <c r="A267" s="179">
        <v>0</v>
      </c>
      <c r="B267" s="179">
        <v>0</v>
      </c>
      <c r="C267" s="179">
        <v>0</v>
      </c>
      <c r="D267" s="179">
        <v>0</v>
      </c>
      <c r="E267" s="179">
        <v>0</v>
      </c>
      <c r="F267" s="159">
        <v>0</v>
      </c>
      <c r="G267" s="178" t="s">
        <v>129</v>
      </c>
      <c r="H267" s="179">
        <f t="shared" si="9"/>
        <v>3</v>
      </c>
      <c r="I267" s="181" t="str">
        <f>IF(Tablica_A!Q165&lt;&gt;"",Tablica_A!Q165,"-")</f>
        <v>JDD</v>
      </c>
    </row>
    <row r="268" spans="1:9" ht="12.75" hidden="1">
      <c r="A268" s="179">
        <v>0</v>
      </c>
      <c r="B268" s="179">
        <v>0</v>
      </c>
      <c r="C268" s="179">
        <v>0</v>
      </c>
      <c r="D268" s="179">
        <v>0</v>
      </c>
      <c r="E268" s="179">
        <v>0</v>
      </c>
      <c r="F268" s="159">
        <v>0</v>
      </c>
      <c r="G268" s="178" t="s">
        <v>130</v>
      </c>
      <c r="H268" s="179">
        <f t="shared" si="9"/>
        <v>0</v>
      </c>
      <c r="I268" s="181" t="str">
        <f>IF(Tablica_A!Q167&lt;&gt;"",Tablica_A!Q167,"-")</f>
        <v>-</v>
      </c>
    </row>
    <row r="269" spans="1:9" ht="12.75" hidden="1">
      <c r="A269" s="179">
        <v>0</v>
      </c>
      <c r="B269" s="179">
        <v>0</v>
      </c>
      <c r="C269" s="179">
        <v>0</v>
      </c>
      <c r="D269" s="179">
        <v>0</v>
      </c>
      <c r="E269" s="179">
        <v>0</v>
      </c>
      <c r="F269" s="159">
        <v>0</v>
      </c>
      <c r="G269" s="178" t="s">
        <v>131</v>
      </c>
      <c r="H269" s="179">
        <f t="shared" si="9"/>
        <v>0</v>
      </c>
      <c r="I269" s="181" t="str">
        <f>IF(Tablica_A!Q169&lt;&gt;"",Tablica_A!Q169,"-")</f>
        <v>-</v>
      </c>
    </row>
    <row r="270" spans="1:9" ht="12.75" hidden="1">
      <c r="A270" s="179">
        <v>0</v>
      </c>
      <c r="B270" s="179">
        <v>0</v>
      </c>
      <c r="C270" s="179">
        <v>0</v>
      </c>
      <c r="D270" s="179">
        <v>0</v>
      </c>
      <c r="E270" s="179">
        <v>0</v>
      </c>
      <c r="F270" s="159">
        <v>0</v>
      </c>
      <c r="G270" s="178" t="s">
        <v>132</v>
      </c>
      <c r="H270" s="179">
        <f t="shared" si="9"/>
        <v>0</v>
      </c>
      <c r="I270" s="181" t="str">
        <f>IF(Tablica_A!Q171&lt;&gt;"",Tablica_A!Q171,"-")</f>
        <v>-</v>
      </c>
    </row>
    <row r="271" spans="1:9" ht="12.75" hidden="1">
      <c r="A271" s="179">
        <v>0</v>
      </c>
      <c r="B271" s="179">
        <v>0</v>
      </c>
      <c r="C271" s="179">
        <v>0</v>
      </c>
      <c r="D271" s="179">
        <v>0</v>
      </c>
      <c r="E271" s="179">
        <v>0</v>
      </c>
      <c r="F271" s="159">
        <v>0</v>
      </c>
      <c r="G271" s="178" t="s">
        <v>133</v>
      </c>
      <c r="H271" s="179">
        <f t="shared" si="9"/>
        <v>0</v>
      </c>
      <c r="I271" s="181" t="str">
        <f>IF(Tablica_A!Q173&lt;&gt;"",Tablica_A!Q173,"-")</f>
        <v>-</v>
      </c>
    </row>
    <row r="272" spans="1:9" ht="12.75" hidden="1">
      <c r="A272" s="179">
        <v>0</v>
      </c>
      <c r="B272" s="179">
        <v>0</v>
      </c>
      <c r="C272" s="179">
        <v>0</v>
      </c>
      <c r="D272" s="179">
        <v>0</v>
      </c>
      <c r="E272" s="179">
        <v>0</v>
      </c>
      <c r="F272" s="159">
        <v>0</v>
      </c>
      <c r="G272" s="178" t="s">
        <v>134</v>
      </c>
      <c r="H272" s="179">
        <f>Tablica_A!K185</f>
        <v>42000</v>
      </c>
      <c r="I272" s="178" t="s">
        <v>735</v>
      </c>
    </row>
    <row r="273" spans="1:9" ht="12.75" hidden="1">
      <c r="A273" s="179">
        <v>0</v>
      </c>
      <c r="B273" s="179">
        <v>0</v>
      </c>
      <c r="C273" s="179">
        <v>0</v>
      </c>
      <c r="D273" s="179">
        <v>0</v>
      </c>
      <c r="E273" s="179">
        <v>0</v>
      </c>
      <c r="F273" s="159">
        <v>0</v>
      </c>
      <c r="G273" s="178" t="s">
        <v>135</v>
      </c>
      <c r="H273" s="179">
        <f>Tablica_A!G185</f>
        <v>19101</v>
      </c>
      <c r="I273" s="178" t="s">
        <v>735</v>
      </c>
    </row>
    <row r="274" spans="1:9" ht="12.75" hidden="1">
      <c r="A274" s="179">
        <v>0</v>
      </c>
      <c r="B274" s="179">
        <v>0</v>
      </c>
      <c r="C274" s="179">
        <v>0</v>
      </c>
      <c r="D274" s="179">
        <v>0</v>
      </c>
      <c r="E274" s="179">
        <v>0</v>
      </c>
      <c r="F274" s="159">
        <v>0</v>
      </c>
      <c r="G274" s="178" t="s">
        <v>136</v>
      </c>
      <c r="H274" s="179">
        <f>Tablica_A!S185</f>
        <v>0</v>
      </c>
      <c r="I274" s="178" t="s">
        <v>735</v>
      </c>
    </row>
    <row r="275" spans="1:9" ht="12.75" hidden="1">
      <c r="A275" s="179">
        <v>0</v>
      </c>
      <c r="B275" s="179">
        <v>0</v>
      </c>
      <c r="C275" s="179">
        <v>0</v>
      </c>
      <c r="D275" s="179">
        <v>0</v>
      </c>
      <c r="E275" s="179">
        <v>0</v>
      </c>
      <c r="F275" s="159">
        <v>0</v>
      </c>
      <c r="G275" s="178" t="s">
        <v>137</v>
      </c>
      <c r="H275" s="179">
        <f>Tablica_A!O185</f>
        <v>0</v>
      </c>
      <c r="I275" s="178" t="s">
        <v>735</v>
      </c>
    </row>
    <row r="276" spans="1:9" ht="12.75" hidden="1">
      <c r="A276" s="179">
        <v>0</v>
      </c>
      <c r="B276" s="179">
        <v>0</v>
      </c>
      <c r="C276" s="179">
        <v>0</v>
      </c>
      <c r="D276" s="179">
        <v>0</v>
      </c>
      <c r="E276" s="179">
        <v>0</v>
      </c>
      <c r="F276" s="159">
        <v>0</v>
      </c>
      <c r="G276" s="178" t="s">
        <v>138</v>
      </c>
      <c r="H276" s="179">
        <f>Tablica_A!K183</f>
        <v>19600</v>
      </c>
      <c r="I276" s="178" t="s">
        <v>735</v>
      </c>
    </row>
    <row r="277" spans="1:9" ht="12.75" hidden="1">
      <c r="A277" s="179">
        <v>0</v>
      </c>
      <c r="B277" s="179">
        <v>0</v>
      </c>
      <c r="C277" s="179">
        <v>0</v>
      </c>
      <c r="D277" s="179">
        <v>0</v>
      </c>
      <c r="E277" s="179">
        <v>0</v>
      </c>
      <c r="F277" s="159">
        <v>0</v>
      </c>
      <c r="G277" s="178" t="s">
        <v>139</v>
      </c>
      <c r="H277" s="179">
        <f>Tablica_A!G183</f>
        <v>12899.99</v>
      </c>
      <c r="I277" s="178" t="s">
        <v>735</v>
      </c>
    </row>
    <row r="278" spans="1:9" ht="12.75" hidden="1">
      <c r="A278" s="179">
        <v>0</v>
      </c>
      <c r="B278" s="179">
        <v>0</v>
      </c>
      <c r="C278" s="179">
        <v>0</v>
      </c>
      <c r="D278" s="179">
        <v>0</v>
      </c>
      <c r="E278" s="179">
        <v>0</v>
      </c>
      <c r="F278" s="159">
        <v>0</v>
      </c>
      <c r="G278" s="178" t="s">
        <v>140</v>
      </c>
      <c r="H278" s="179">
        <f>Tablica_A!S183</f>
        <v>0</v>
      </c>
      <c r="I278" s="178" t="s">
        <v>735</v>
      </c>
    </row>
    <row r="279" spans="1:9" ht="12.75" hidden="1">
      <c r="A279" s="179">
        <v>0</v>
      </c>
      <c r="B279" s="179">
        <v>0</v>
      </c>
      <c r="C279" s="179">
        <v>0</v>
      </c>
      <c r="D279" s="179">
        <v>0</v>
      </c>
      <c r="E279" s="179">
        <v>0</v>
      </c>
      <c r="F279" s="159">
        <v>0</v>
      </c>
      <c r="G279" s="178" t="s">
        <v>141</v>
      </c>
      <c r="H279" s="179">
        <f>Tablica_A!O183</f>
        <v>0</v>
      </c>
      <c r="I279" s="178" t="s">
        <v>735</v>
      </c>
    </row>
    <row r="280" spans="1:9" ht="12.75" hidden="1">
      <c r="A280" s="179">
        <v>0</v>
      </c>
      <c r="B280" s="179">
        <v>0</v>
      </c>
      <c r="C280" s="179">
        <v>0</v>
      </c>
      <c r="D280" s="179">
        <v>0</v>
      </c>
      <c r="E280" s="179">
        <v>0</v>
      </c>
      <c r="F280" s="159">
        <v>0</v>
      </c>
      <c r="G280" s="178" t="s">
        <v>142</v>
      </c>
      <c r="H280" s="179">
        <f>Tablica_A!O191</f>
        <v>690.05</v>
      </c>
      <c r="I280" s="178" t="s">
        <v>735</v>
      </c>
    </row>
    <row r="281" spans="1:9" ht="12.75" hidden="1">
      <c r="A281" s="179">
        <v>0</v>
      </c>
      <c r="B281" s="179">
        <v>0</v>
      </c>
      <c r="C281" s="179">
        <v>0</v>
      </c>
      <c r="D281" s="179">
        <v>0</v>
      </c>
      <c r="E281" s="179">
        <v>0</v>
      </c>
      <c r="F281" s="159">
        <v>0</v>
      </c>
      <c r="G281" s="178" t="s">
        <v>143</v>
      </c>
      <c r="H281" s="179">
        <f>Tablica_A!S191</f>
        <v>1176.08</v>
      </c>
      <c r="I281" s="178" t="s">
        <v>735</v>
      </c>
    </row>
    <row r="282" spans="1:9" ht="12.75" hidden="1">
      <c r="A282" s="179">
        <v>0</v>
      </c>
      <c r="B282" s="179">
        <v>0</v>
      </c>
      <c r="C282" s="179">
        <v>0</v>
      </c>
      <c r="D282" s="179">
        <v>0</v>
      </c>
      <c r="E282" s="179">
        <v>0</v>
      </c>
      <c r="F282" s="159">
        <v>0</v>
      </c>
      <c r="G282" s="178" t="s">
        <v>145</v>
      </c>
      <c r="H282" s="179">
        <f>Tablica_A!G191</f>
        <v>354.32</v>
      </c>
      <c r="I282" s="178" t="s">
        <v>735</v>
      </c>
    </row>
    <row r="283" spans="1:9" ht="12.75" hidden="1">
      <c r="A283" s="179">
        <v>0</v>
      </c>
      <c r="B283" s="179">
        <v>0</v>
      </c>
      <c r="C283" s="179">
        <v>0</v>
      </c>
      <c r="D283" s="179">
        <v>0</v>
      </c>
      <c r="E283" s="179">
        <v>0</v>
      </c>
      <c r="F283" s="159">
        <v>0</v>
      </c>
      <c r="G283" s="178" t="s">
        <v>144</v>
      </c>
      <c r="H283" s="179">
        <f>Tablica_A!K191</f>
        <v>322.2</v>
      </c>
      <c r="I283" s="178" t="s">
        <v>735</v>
      </c>
    </row>
    <row r="284" spans="1:9" ht="12.75" hidden="1">
      <c r="A284" s="179">
        <v>0</v>
      </c>
      <c r="B284" s="179">
        <v>0</v>
      </c>
      <c r="C284" s="179">
        <v>0</v>
      </c>
      <c r="D284" s="179">
        <v>0</v>
      </c>
      <c r="E284" s="179">
        <v>0</v>
      </c>
      <c r="F284" s="159">
        <v>0</v>
      </c>
      <c r="G284" s="178" t="s">
        <v>146</v>
      </c>
      <c r="H284" s="179">
        <f>Tablica_A!S193</f>
        <v>1520000</v>
      </c>
      <c r="I284" s="178" t="s">
        <v>735</v>
      </c>
    </row>
    <row r="285" spans="1:9" ht="12.75" hidden="1">
      <c r="A285" s="179">
        <v>0</v>
      </c>
      <c r="B285" s="179">
        <v>0</v>
      </c>
      <c r="C285" s="179">
        <v>0</v>
      </c>
      <c r="D285" s="179">
        <v>0</v>
      </c>
      <c r="E285" s="179">
        <v>0</v>
      </c>
      <c r="F285" s="159">
        <v>0</v>
      </c>
      <c r="G285" s="178" t="s">
        <v>147</v>
      </c>
      <c r="H285" s="179">
        <f>Tablica_A!K198</f>
        <v>16.67</v>
      </c>
      <c r="I285" s="178" t="s">
        <v>735</v>
      </c>
    </row>
    <row r="286" spans="1:9" ht="12.75" hidden="1">
      <c r="A286" s="179">
        <v>0</v>
      </c>
      <c r="B286" s="179">
        <v>0</v>
      </c>
      <c r="C286" s="179">
        <v>0</v>
      </c>
      <c r="D286" s="179">
        <v>0</v>
      </c>
      <c r="E286" s="179">
        <v>0</v>
      </c>
      <c r="F286" s="159">
        <v>0</v>
      </c>
      <c r="G286" s="178" t="s">
        <v>148</v>
      </c>
      <c r="H286" s="179">
        <f>Tablica_A!O198</f>
        <v>13.33</v>
      </c>
      <c r="I286" s="178" t="s">
        <v>735</v>
      </c>
    </row>
    <row r="287" spans="1:9" ht="12.75" hidden="1">
      <c r="A287" s="179">
        <v>0</v>
      </c>
      <c r="B287" s="179">
        <v>0</v>
      </c>
      <c r="C287" s="179">
        <v>0</v>
      </c>
      <c r="D287" s="179">
        <v>0</v>
      </c>
      <c r="E287" s="179">
        <v>0</v>
      </c>
      <c r="F287" s="159">
        <v>0</v>
      </c>
      <c r="G287" s="178" t="s">
        <v>149</v>
      </c>
      <c r="H287" s="179">
        <f>Tablica_A!S198</f>
        <v>8</v>
      </c>
      <c r="I287" s="178" t="s">
        <v>735</v>
      </c>
    </row>
    <row r="288" spans="1:9" ht="12.75" hidden="1">
      <c r="A288" s="179">
        <v>0</v>
      </c>
      <c r="B288" s="179">
        <v>0</v>
      </c>
      <c r="C288" s="179">
        <v>0</v>
      </c>
      <c r="D288" s="179">
        <v>0</v>
      </c>
      <c r="E288" s="179">
        <v>0</v>
      </c>
      <c r="F288" s="159">
        <v>0</v>
      </c>
      <c r="G288" s="178" t="s">
        <v>150</v>
      </c>
      <c r="H288" s="179">
        <f>Tablica_A!K200</f>
        <v>0</v>
      </c>
      <c r="I288" s="178" t="s">
        <v>735</v>
      </c>
    </row>
    <row r="289" spans="1:9" ht="12.75" hidden="1">
      <c r="A289" s="179">
        <v>0</v>
      </c>
      <c r="B289" s="179">
        <v>0</v>
      </c>
      <c r="C289" s="179">
        <v>0</v>
      </c>
      <c r="D289" s="179">
        <v>0</v>
      </c>
      <c r="E289" s="179">
        <v>0</v>
      </c>
      <c r="F289" s="159">
        <v>0</v>
      </c>
      <c r="G289" s="178" t="s">
        <v>151</v>
      </c>
      <c r="H289" s="179">
        <f>Tablica_A!O200</f>
        <v>0</v>
      </c>
      <c r="I289" s="178" t="s">
        <v>735</v>
      </c>
    </row>
    <row r="290" spans="1:9" ht="12.75" hidden="1">
      <c r="A290" s="179">
        <v>0</v>
      </c>
      <c r="B290" s="179">
        <v>0</v>
      </c>
      <c r="C290" s="179">
        <v>0</v>
      </c>
      <c r="D290" s="179">
        <v>0</v>
      </c>
      <c r="E290" s="179">
        <v>0</v>
      </c>
      <c r="F290" s="159">
        <v>0</v>
      </c>
      <c r="G290" s="178" t="s">
        <v>152</v>
      </c>
      <c r="H290" s="179">
        <f>Tablica_A!S200</f>
        <v>0</v>
      </c>
      <c r="I290" s="178" t="s">
        <v>735</v>
      </c>
    </row>
    <row r="291" spans="1:9" ht="12.75" hidden="1">
      <c r="A291" s="179">
        <v>0</v>
      </c>
      <c r="B291" s="179">
        <v>0</v>
      </c>
      <c r="C291" s="179">
        <v>0</v>
      </c>
      <c r="D291" s="179">
        <v>0</v>
      </c>
      <c r="E291" s="179">
        <v>0</v>
      </c>
      <c r="F291" s="159">
        <v>0</v>
      </c>
      <c r="G291" s="178" t="s">
        <v>156</v>
      </c>
      <c r="H291" s="179">
        <f aca="true" t="shared" si="10" ref="H291:H322">IF(LEN(I291)&gt;1,LEN(I291),0)</f>
        <v>15</v>
      </c>
      <c r="I291" s="181" t="str">
        <f>IF(RefStr!C45&lt;&gt;"",RefStr!C45,"-")</f>
        <v>Jozefina Winter</v>
      </c>
    </row>
    <row r="292" spans="1:9" ht="12.75" hidden="1">
      <c r="A292" s="179">
        <v>0</v>
      </c>
      <c r="B292" s="179">
        <v>0</v>
      </c>
      <c r="C292" s="179">
        <v>0</v>
      </c>
      <c r="D292" s="179">
        <v>0</v>
      </c>
      <c r="E292" s="179">
        <v>0</v>
      </c>
      <c r="F292" s="159">
        <v>0</v>
      </c>
      <c r="G292" s="178" t="s">
        <v>157</v>
      </c>
      <c r="H292" s="179">
        <f t="shared" si="10"/>
        <v>16</v>
      </c>
      <c r="I292" s="178" t="str">
        <f>IF(RefStr!C47&lt;&gt;"",RefStr!C47,"-")</f>
        <v>Krunoslav Lisjak</v>
      </c>
    </row>
    <row r="293" spans="1:9" ht="12.75" hidden="1">
      <c r="A293" s="179">
        <v>0</v>
      </c>
      <c r="B293" s="179">
        <v>0</v>
      </c>
      <c r="C293" s="179">
        <v>0</v>
      </c>
      <c r="D293" s="179">
        <v>0</v>
      </c>
      <c r="E293" s="179">
        <v>0</v>
      </c>
      <c r="F293" s="159">
        <v>0</v>
      </c>
      <c r="G293" s="178" t="s">
        <v>158</v>
      </c>
      <c r="H293" s="179">
        <f t="shared" si="10"/>
        <v>0</v>
      </c>
      <c r="I293" s="178" t="str">
        <f>IF(RefStr!C49&lt;&gt;"",RefStr!C49,"-")</f>
        <v>-</v>
      </c>
    </row>
    <row r="294" spans="1:9" ht="12.75" hidden="1">
      <c r="A294" s="179">
        <v>0</v>
      </c>
      <c r="B294" s="179">
        <v>0</v>
      </c>
      <c r="C294" s="179">
        <v>0</v>
      </c>
      <c r="D294" s="179">
        <v>0</v>
      </c>
      <c r="E294" s="179">
        <v>0</v>
      </c>
      <c r="F294" s="159">
        <v>0</v>
      </c>
      <c r="G294" s="178" t="s">
        <v>153</v>
      </c>
      <c r="H294" s="179">
        <f t="shared" si="10"/>
        <v>9</v>
      </c>
      <c r="I294" s="178" t="str">
        <f>IF(RefStr!K45&lt;&gt;"",RefStr!K45,"-")</f>
        <v>016102684</v>
      </c>
    </row>
    <row r="295" spans="1:9" ht="12.75" hidden="1">
      <c r="A295" s="179">
        <v>0</v>
      </c>
      <c r="B295" s="179">
        <v>0</v>
      </c>
      <c r="C295" s="179">
        <v>0</v>
      </c>
      <c r="D295" s="179">
        <v>0</v>
      </c>
      <c r="E295" s="179">
        <v>0</v>
      </c>
      <c r="F295" s="159">
        <v>0</v>
      </c>
      <c r="G295" s="178" t="s">
        <v>154</v>
      </c>
      <c r="H295" s="179">
        <f t="shared" si="10"/>
        <v>9</v>
      </c>
      <c r="I295" s="178" t="str">
        <f>IF(RefStr!K47&lt;&gt;"",RefStr!K47,"-")</f>
        <v>016102625</v>
      </c>
    </row>
    <row r="296" spans="1:9" ht="12.75" hidden="1">
      <c r="A296" s="179">
        <v>0</v>
      </c>
      <c r="B296" s="179">
        <v>0</v>
      </c>
      <c r="C296" s="179">
        <v>0</v>
      </c>
      <c r="D296" s="179">
        <v>0</v>
      </c>
      <c r="E296" s="179">
        <v>0</v>
      </c>
      <c r="F296" s="159">
        <v>0</v>
      </c>
      <c r="G296" s="178" t="s">
        <v>155</v>
      </c>
      <c r="H296" s="179">
        <f t="shared" si="10"/>
        <v>0</v>
      </c>
      <c r="I296" s="178" t="str">
        <f>IF(RefStr!K49&lt;&gt;"",RefStr!K49,"-")</f>
        <v>-</v>
      </c>
    </row>
    <row r="297" spans="1:9" ht="12.75" hidden="1">
      <c r="A297" s="179">
        <v>0</v>
      </c>
      <c r="B297" s="179">
        <v>0</v>
      </c>
      <c r="C297" s="179">
        <v>0</v>
      </c>
      <c r="D297" s="179">
        <v>0</v>
      </c>
      <c r="E297" s="179">
        <v>0</v>
      </c>
      <c r="F297" s="159">
        <v>0</v>
      </c>
      <c r="G297" s="178" t="s">
        <v>163</v>
      </c>
      <c r="H297" s="179">
        <f t="shared" si="10"/>
        <v>62</v>
      </c>
      <c r="I297" s="178" t="str">
        <f>IF(LEN(Tablica_F!A8)&gt;1,MID(Tablica_F!A8,1,250),"-")</f>
        <v>U izvještajnom razdoblju društvo nije obavilo podjelu dionica.</v>
      </c>
    </row>
    <row r="298" spans="1:9" ht="12.75" hidden="1">
      <c r="A298" s="179">
        <v>0</v>
      </c>
      <c r="B298" s="179">
        <v>0</v>
      </c>
      <c r="C298" s="179">
        <v>0</v>
      </c>
      <c r="D298" s="179">
        <v>0</v>
      </c>
      <c r="E298" s="179">
        <v>0</v>
      </c>
      <c r="F298" s="159">
        <v>0</v>
      </c>
      <c r="G298" s="178" t="s">
        <v>164</v>
      </c>
      <c r="H298" s="179">
        <f t="shared" si="10"/>
        <v>0</v>
      </c>
      <c r="I298" s="178" t="str">
        <f>IF(LEN(Tablica_F!A8)&gt;250,MID(Tablica_F!A8,251,250),"-")</f>
        <v>-</v>
      </c>
    </row>
    <row r="299" spans="1:9" ht="12.75" hidden="1">
      <c r="A299" s="179">
        <v>0</v>
      </c>
      <c r="B299" s="179">
        <v>0</v>
      </c>
      <c r="C299" s="179">
        <v>0</v>
      </c>
      <c r="D299" s="179">
        <v>0</v>
      </c>
      <c r="E299" s="179">
        <v>0</v>
      </c>
      <c r="F299" s="159">
        <v>0</v>
      </c>
      <c r="G299" s="178" t="s">
        <v>165</v>
      </c>
      <c r="H299" s="179">
        <f t="shared" si="10"/>
        <v>0</v>
      </c>
      <c r="I299" s="178" t="str">
        <f>IF(LEN(Tablica_F!A8)&gt;500,MID(Tablica_F!A8,501,250),"-")</f>
        <v>-</v>
      </c>
    </row>
    <row r="300" spans="1:9" ht="12.75" hidden="1">
      <c r="A300" s="179">
        <v>0</v>
      </c>
      <c r="B300" s="179">
        <v>0</v>
      </c>
      <c r="C300" s="179">
        <v>0</v>
      </c>
      <c r="D300" s="179">
        <v>0</v>
      </c>
      <c r="E300" s="179">
        <v>0</v>
      </c>
      <c r="F300" s="159">
        <v>0</v>
      </c>
      <c r="G300" s="178" t="s">
        <v>166</v>
      </c>
      <c r="H300" s="179">
        <f t="shared" si="10"/>
        <v>0</v>
      </c>
      <c r="I300" s="178" t="str">
        <f>IF(LEN(Tablica_F!A8)&gt;750,MID(Tablica_F!A8,751,250),"-")</f>
        <v>-</v>
      </c>
    </row>
    <row r="301" spans="1:9" ht="12.75" hidden="1">
      <c r="A301" s="179">
        <v>0</v>
      </c>
      <c r="B301" s="179">
        <v>0</v>
      </c>
      <c r="C301" s="179">
        <v>0</v>
      </c>
      <c r="D301" s="179">
        <v>0</v>
      </c>
      <c r="E301" s="179">
        <v>0</v>
      </c>
      <c r="F301" s="159">
        <v>0</v>
      </c>
      <c r="G301" s="178" t="s">
        <v>187</v>
      </c>
      <c r="H301" s="179">
        <f t="shared" si="10"/>
        <v>88</v>
      </c>
      <c r="I301" s="178" t="str">
        <f>IF(LEN(Tablica_F!A10)&gt;1,MID(Tablica_F!A10,1,250),"-")</f>
        <v>Ostvarena zarada po dionici u skladu je s povećanjem prihoda i profitabilnosti društva. </v>
      </c>
    </row>
    <row r="302" spans="1:9" ht="12.75" hidden="1">
      <c r="A302" s="179">
        <v>0</v>
      </c>
      <c r="B302" s="179">
        <v>0</v>
      </c>
      <c r="C302" s="179">
        <v>0</v>
      </c>
      <c r="D302" s="179">
        <v>0</v>
      </c>
      <c r="E302" s="179">
        <v>0</v>
      </c>
      <c r="F302" s="159">
        <v>0</v>
      </c>
      <c r="G302" s="178" t="s">
        <v>184</v>
      </c>
      <c r="H302" s="179">
        <f t="shared" si="10"/>
        <v>0</v>
      </c>
      <c r="I302" s="178" t="str">
        <f>IF(LEN(Tablica_F!A10)&gt;250,MID(Tablica_F!A10,251,250),"-")</f>
        <v>-</v>
      </c>
    </row>
    <row r="303" spans="1:9" ht="12.75" hidden="1">
      <c r="A303" s="179">
        <v>0</v>
      </c>
      <c r="B303" s="179">
        <v>0</v>
      </c>
      <c r="C303" s="179">
        <v>0</v>
      </c>
      <c r="D303" s="179">
        <v>0</v>
      </c>
      <c r="E303" s="179">
        <v>0</v>
      </c>
      <c r="F303" s="159">
        <v>0</v>
      </c>
      <c r="G303" s="178" t="s">
        <v>185</v>
      </c>
      <c r="H303" s="179">
        <f t="shared" si="10"/>
        <v>0</v>
      </c>
      <c r="I303" s="178" t="str">
        <f>IF(LEN(Tablica_F!A10)&gt;500,MID(Tablica_F!A10,501,250),"-")</f>
        <v>-</v>
      </c>
    </row>
    <row r="304" spans="1:9" ht="12.75" hidden="1">
      <c r="A304" s="179">
        <v>0</v>
      </c>
      <c r="B304" s="179">
        <v>0</v>
      </c>
      <c r="C304" s="179">
        <v>0</v>
      </c>
      <c r="D304" s="179">
        <v>0</v>
      </c>
      <c r="E304" s="179">
        <v>0</v>
      </c>
      <c r="F304" s="159">
        <v>0</v>
      </c>
      <c r="G304" s="178" t="s">
        <v>186</v>
      </c>
      <c r="H304" s="179">
        <f t="shared" si="10"/>
        <v>0</v>
      </c>
      <c r="I304" s="178" t="str">
        <f>IF(LEN(Tablica_F!A10)&gt;750,MID(Tablica_F!A10,751,250),"-")</f>
        <v>-</v>
      </c>
    </row>
    <row r="305" spans="1:9" ht="12.75" hidden="1">
      <c r="A305" s="179">
        <v>0</v>
      </c>
      <c r="B305" s="179">
        <v>0</v>
      </c>
      <c r="C305" s="179">
        <v>0</v>
      </c>
      <c r="D305" s="179">
        <v>0</v>
      </c>
      <c r="E305" s="179">
        <v>0</v>
      </c>
      <c r="F305" s="159">
        <v>0</v>
      </c>
      <c r="G305" s="178" t="s">
        <v>191</v>
      </c>
      <c r="H305" s="179">
        <f t="shared" si="10"/>
        <v>250</v>
      </c>
      <c r="I305" s="178" t="str">
        <f>IF(LEN(Tablica_F!A12)&gt;1,MID(Tablica_F!A12,1,250),"-")</f>
        <v>U promatranom razdoblju došlo je do promjene vlasničke strukture što nije imalo utjecaja na poslovanje društva jer radi se o promjenama, odnosno o povećanju ili smanjenju  unutar iste vlasničke strukture. Novi značajniji dioničar je PBZ d.d. sa 5,00%</v>
      </c>
    </row>
    <row r="306" spans="1:9" ht="12.75" hidden="1">
      <c r="A306" s="179">
        <v>0</v>
      </c>
      <c r="B306" s="179">
        <v>0</v>
      </c>
      <c r="C306" s="179">
        <v>0</v>
      </c>
      <c r="D306" s="179">
        <v>0</v>
      </c>
      <c r="E306" s="179">
        <v>0</v>
      </c>
      <c r="F306" s="159">
        <v>0</v>
      </c>
      <c r="G306" s="178" t="s">
        <v>188</v>
      </c>
      <c r="H306" s="179">
        <f t="shared" si="10"/>
        <v>8</v>
      </c>
      <c r="I306" s="178" t="str">
        <f>IF(LEN(Tablica_F!A12)&gt;250,MID(Tablica_F!A12,251,250),"-")</f>
        <v> udjela.</v>
      </c>
    </row>
    <row r="307" spans="1:9" ht="12.75" hidden="1">
      <c r="A307" s="179">
        <v>0</v>
      </c>
      <c r="B307" s="179">
        <v>0</v>
      </c>
      <c r="C307" s="179">
        <v>0</v>
      </c>
      <c r="D307" s="179">
        <v>0</v>
      </c>
      <c r="E307" s="179">
        <v>0</v>
      </c>
      <c r="F307" s="159">
        <v>0</v>
      </c>
      <c r="G307" s="178" t="s">
        <v>189</v>
      </c>
      <c r="H307" s="179">
        <f t="shared" si="10"/>
        <v>0</v>
      </c>
      <c r="I307" s="178" t="str">
        <f>IF(LEN(Tablica_F!A12)&gt;500,MID(Tablica_F!A12,501,250),"-")</f>
        <v>-</v>
      </c>
    </row>
    <row r="308" spans="1:9" ht="12.75" hidden="1">
      <c r="A308" s="179">
        <v>0</v>
      </c>
      <c r="B308" s="179">
        <v>0</v>
      </c>
      <c r="C308" s="179">
        <v>0</v>
      </c>
      <c r="D308" s="179">
        <v>0</v>
      </c>
      <c r="E308" s="179">
        <v>0</v>
      </c>
      <c r="F308" s="159">
        <v>0</v>
      </c>
      <c r="G308" s="178" t="s">
        <v>190</v>
      </c>
      <c r="H308" s="179">
        <f t="shared" si="10"/>
        <v>0</v>
      </c>
      <c r="I308" s="178" t="str">
        <f>IF(LEN(Tablica_F!A12)&gt;750,MID(Tablica_F!A12,751,250),"-")</f>
        <v>-</v>
      </c>
    </row>
    <row r="309" spans="1:9" ht="12.75" hidden="1">
      <c r="A309" s="179">
        <v>0</v>
      </c>
      <c r="B309" s="179">
        <v>0</v>
      </c>
      <c r="C309" s="179">
        <v>0</v>
      </c>
      <c r="D309" s="179">
        <v>0</v>
      </c>
      <c r="E309" s="179">
        <v>0</v>
      </c>
      <c r="F309" s="159">
        <v>0</v>
      </c>
      <c r="G309" s="178" t="s">
        <v>195</v>
      </c>
      <c r="H309" s="179">
        <f t="shared" si="10"/>
        <v>65</v>
      </c>
      <c r="I309" s="178" t="str">
        <f>IF(LEN(Tablica_F!A14)&gt;1,MID(Tablica_F!A14,1,250),"-")</f>
        <v>Društvo u promatranom razdoblju nije izvršilo nikakva pripajanja.</v>
      </c>
    </row>
    <row r="310" spans="1:9" ht="12.75" hidden="1">
      <c r="A310" s="179">
        <v>0</v>
      </c>
      <c r="B310" s="179">
        <v>0</v>
      </c>
      <c r="C310" s="179">
        <v>0</v>
      </c>
      <c r="D310" s="179">
        <v>0</v>
      </c>
      <c r="E310" s="179">
        <v>0</v>
      </c>
      <c r="F310" s="159">
        <v>0</v>
      </c>
      <c r="G310" s="178" t="s">
        <v>192</v>
      </c>
      <c r="H310" s="179">
        <f t="shared" si="10"/>
        <v>0</v>
      </c>
      <c r="I310" s="178" t="str">
        <f>IF(LEN(Tablica_F!A14)&gt;250,MID(Tablica_F!A14,251,250),"-")</f>
        <v>-</v>
      </c>
    </row>
    <row r="311" spans="1:9" ht="12.75" hidden="1">
      <c r="A311" s="179">
        <v>0</v>
      </c>
      <c r="B311" s="179">
        <v>0</v>
      </c>
      <c r="C311" s="179">
        <v>0</v>
      </c>
      <c r="D311" s="179">
        <v>0</v>
      </c>
      <c r="E311" s="179">
        <v>0</v>
      </c>
      <c r="F311" s="159">
        <v>0</v>
      </c>
      <c r="G311" s="178" t="s">
        <v>193</v>
      </c>
      <c r="H311" s="179">
        <f t="shared" si="10"/>
        <v>0</v>
      </c>
      <c r="I311" s="178" t="str">
        <f>IF(LEN(Tablica_F!A14)&gt;500,MID(Tablica_F!A14,501,250),"-")</f>
        <v>-</v>
      </c>
    </row>
    <row r="312" spans="1:9" ht="12.75" hidden="1">
      <c r="A312" s="179">
        <v>0</v>
      </c>
      <c r="B312" s="179">
        <v>0</v>
      </c>
      <c r="C312" s="179">
        <v>0</v>
      </c>
      <c r="D312" s="179">
        <v>0</v>
      </c>
      <c r="E312" s="179">
        <v>0</v>
      </c>
      <c r="F312" s="159">
        <v>0</v>
      </c>
      <c r="G312" s="178" t="s">
        <v>194</v>
      </c>
      <c r="H312" s="179">
        <f t="shared" si="10"/>
        <v>0</v>
      </c>
      <c r="I312" s="178" t="str">
        <f>IF(LEN(Tablica_F!A14)&gt;750,MID(Tablica_F!A14,751,250),"-")</f>
        <v>-</v>
      </c>
    </row>
    <row r="313" spans="1:9" ht="12.75" hidden="1">
      <c r="A313" s="179">
        <v>0</v>
      </c>
      <c r="B313" s="179">
        <v>0</v>
      </c>
      <c r="C313" s="179">
        <v>0</v>
      </c>
      <c r="D313" s="179">
        <v>0</v>
      </c>
      <c r="E313" s="179">
        <v>0</v>
      </c>
      <c r="F313" s="159">
        <v>0</v>
      </c>
      <c r="G313" s="178" t="s">
        <v>198</v>
      </c>
      <c r="H313" s="179">
        <f t="shared" si="10"/>
        <v>96</v>
      </c>
      <c r="I313" s="178" t="str">
        <f>IF(LEN(Tablica_F!A16)&gt;1,MID(Tablica_F!A16,1,250),"-")</f>
        <v>U promatranom razdoblju nije zabilježen slučaj kod kojeg bi postojala neizvjest naplate prihoda.</v>
      </c>
    </row>
    <row r="314" spans="1:9" ht="12.75" hidden="1">
      <c r="A314" s="179">
        <v>0</v>
      </c>
      <c r="B314" s="179">
        <v>0</v>
      </c>
      <c r="C314" s="179">
        <v>0</v>
      </c>
      <c r="D314" s="179">
        <v>0</v>
      </c>
      <c r="E314" s="179">
        <v>0</v>
      </c>
      <c r="F314" s="159">
        <v>0</v>
      </c>
      <c r="G314" s="178" t="s">
        <v>199</v>
      </c>
      <c r="H314" s="179">
        <f t="shared" si="10"/>
        <v>0</v>
      </c>
      <c r="I314" s="178" t="str">
        <f>IF(LEN(Tablica_F!A16)&gt;250,MID(Tablica_F!A16,251,250),"-")</f>
        <v>-</v>
      </c>
    </row>
    <row r="315" spans="1:9" ht="12.75" hidden="1">
      <c r="A315" s="179">
        <v>0</v>
      </c>
      <c r="B315" s="179">
        <v>0</v>
      </c>
      <c r="C315" s="179">
        <v>0</v>
      </c>
      <c r="D315" s="179">
        <v>0</v>
      </c>
      <c r="E315" s="179">
        <v>0</v>
      </c>
      <c r="F315" s="159">
        <v>0</v>
      </c>
      <c r="G315" s="178" t="s">
        <v>196</v>
      </c>
      <c r="H315" s="179">
        <f t="shared" si="10"/>
        <v>0</v>
      </c>
      <c r="I315" s="178" t="str">
        <f>IF(LEN(Tablica_F!A16)&gt;500,MID(Tablica_F!A16,501,250),"-")</f>
        <v>-</v>
      </c>
    </row>
    <row r="316" spans="1:9" ht="12.75" hidden="1">
      <c r="A316" s="179">
        <v>0</v>
      </c>
      <c r="B316" s="179">
        <v>0</v>
      </c>
      <c r="C316" s="179">
        <v>0</v>
      </c>
      <c r="D316" s="179">
        <v>0</v>
      </c>
      <c r="E316" s="179">
        <v>0</v>
      </c>
      <c r="F316" s="159">
        <v>0</v>
      </c>
      <c r="G316" s="178" t="s">
        <v>197</v>
      </c>
      <c r="H316" s="179">
        <f t="shared" si="10"/>
        <v>0</v>
      </c>
      <c r="I316" s="178" t="str">
        <f>IF(LEN(Tablica_F!A16)&gt;750,MID(Tablica_F!A16,751,250),"-")</f>
        <v>-</v>
      </c>
    </row>
    <row r="317" spans="1:9" ht="12.75" hidden="1">
      <c r="A317" s="179">
        <v>0</v>
      </c>
      <c r="B317" s="179">
        <v>0</v>
      </c>
      <c r="C317" s="179">
        <v>0</v>
      </c>
      <c r="D317" s="179">
        <v>0</v>
      </c>
      <c r="E317" s="179">
        <v>0</v>
      </c>
      <c r="F317" s="159">
        <v>0</v>
      </c>
      <c r="G317" s="178" t="s">
        <v>203</v>
      </c>
      <c r="H317" s="179">
        <f t="shared" si="10"/>
        <v>250</v>
      </c>
      <c r="I317" s="178" t="str">
        <f>IF(LEN(Tablica_F!A18)&gt;1,MID(Tablica_F!A18,1,250),"-")</f>
        <v>U odnosu na prethodnu godinu, u promatranom razdoblju bilježi se daljnje značajno povećanje prihoda a s time i dobiti.  Rezultati poslovanja ponešto su veći od planiranih. Svoj utjecaj na rezultate društva izvršili su i uspješni financijski projekti.</v>
      </c>
    </row>
    <row r="318" spans="1:9" ht="12.75" hidden="1">
      <c r="A318" s="179">
        <v>0</v>
      </c>
      <c r="B318" s="179">
        <v>0</v>
      </c>
      <c r="C318" s="179">
        <v>0</v>
      </c>
      <c r="D318" s="179">
        <v>0</v>
      </c>
      <c r="E318" s="179">
        <v>0</v>
      </c>
      <c r="F318" s="159">
        <v>0</v>
      </c>
      <c r="G318" s="178" t="s">
        <v>200</v>
      </c>
      <c r="H318" s="179">
        <f t="shared" si="10"/>
        <v>0</v>
      </c>
      <c r="I318" s="178" t="str">
        <f>IF(LEN(Tablica_F!A18)&gt;250,MID(Tablica_F!A18,251,250),"-")</f>
        <v>-</v>
      </c>
    </row>
    <row r="319" spans="1:9" ht="12.75" hidden="1">
      <c r="A319" s="179">
        <v>0</v>
      </c>
      <c r="B319" s="179">
        <v>0</v>
      </c>
      <c r="C319" s="179">
        <v>0</v>
      </c>
      <c r="D319" s="179">
        <v>0</v>
      </c>
      <c r="E319" s="179">
        <v>0</v>
      </c>
      <c r="F319" s="159">
        <v>0</v>
      </c>
      <c r="G319" s="178" t="s">
        <v>201</v>
      </c>
      <c r="H319" s="179">
        <f t="shared" si="10"/>
        <v>0</v>
      </c>
      <c r="I319" s="178" t="str">
        <f>IF(LEN(Tablica_F!A18)&gt;500,MID(Tablica_F!A18,501,250),"-")</f>
        <v>-</v>
      </c>
    </row>
    <row r="320" spans="1:9" ht="12.75" hidden="1">
      <c r="A320" s="179">
        <v>0</v>
      </c>
      <c r="B320" s="179">
        <v>0</v>
      </c>
      <c r="C320" s="179">
        <v>0</v>
      </c>
      <c r="D320" s="179">
        <v>0</v>
      </c>
      <c r="E320" s="179">
        <v>0</v>
      </c>
      <c r="F320" s="159">
        <v>0</v>
      </c>
      <c r="G320" s="178" t="s">
        <v>202</v>
      </c>
      <c r="H320" s="179">
        <f t="shared" si="10"/>
        <v>0</v>
      </c>
      <c r="I320" s="178" t="str">
        <f>IF(LEN(Tablica_F!A18)&gt;750,MID(Tablica_F!A18,751,250),"-")</f>
        <v>-</v>
      </c>
    </row>
    <row r="321" spans="1:9" ht="12.75" hidden="1">
      <c r="A321" s="179">
        <v>0</v>
      </c>
      <c r="B321" s="179">
        <v>0</v>
      </c>
      <c r="C321" s="179">
        <v>0</v>
      </c>
      <c r="D321" s="179">
        <v>0</v>
      </c>
      <c r="E321" s="179">
        <v>0</v>
      </c>
      <c r="F321" s="159">
        <v>0</v>
      </c>
      <c r="G321" s="178" t="s">
        <v>207</v>
      </c>
      <c r="H321" s="179">
        <f t="shared" si="10"/>
        <v>250</v>
      </c>
      <c r="I321" s="178" t="str">
        <f>IF(LEN(Tablica_F!A20)&gt;1,MID(Tablica_F!A20,1,250),"-")</f>
        <v>Ostvareni prihodi najvećim se dijelom odnose na prihode iz redovnog poslovanja za koje je društvo i registrirano. Sukladno najavljenom investicijskom ciklusu, na trenutnu realizaciju GRUPE najviše se odražava visok operativni angažman na domaćim inve</v>
      </c>
    </row>
    <row r="322" spans="1:9" ht="12.75" hidden="1">
      <c r="A322" s="179">
        <v>0</v>
      </c>
      <c r="B322" s="179">
        <v>0</v>
      </c>
      <c r="C322" s="179">
        <v>0</v>
      </c>
      <c r="D322" s="179">
        <v>0</v>
      </c>
      <c r="E322" s="179">
        <v>0</v>
      </c>
      <c r="F322" s="159">
        <v>0</v>
      </c>
      <c r="G322" s="178" t="s">
        <v>204</v>
      </c>
      <c r="H322" s="179">
        <f t="shared" si="10"/>
        <v>236</v>
      </c>
      <c r="I322" s="178" t="str">
        <f>IF(LEN(Tablica_F!A20)&gt;250,MID(Tablica_F!A20,251,250),"-")</f>
        <v>sticijskim projektima u kojima se GRUPA pojavljuje i kao izvođač i kao investitor, prvenstveno na investicijskim projektima stambeno-poslovne izgradnje namjenjene tržištu, cestogradnje, projekata energetike kao i konzultantskih usluga. </v>
      </c>
    </row>
    <row r="323" spans="1:9" ht="12.75" hidden="1">
      <c r="A323" s="179">
        <v>0</v>
      </c>
      <c r="B323" s="179">
        <v>0</v>
      </c>
      <c r="C323" s="179">
        <v>0</v>
      </c>
      <c r="D323" s="179">
        <v>0</v>
      </c>
      <c r="E323" s="179">
        <v>0</v>
      </c>
      <c r="F323" s="159">
        <v>0</v>
      </c>
      <c r="G323" s="178" t="s">
        <v>205</v>
      </c>
      <c r="H323" s="179">
        <f aca="true" t="shared" si="11" ref="H323:H352">IF(LEN(I323)&gt;1,LEN(I323),0)</f>
        <v>0</v>
      </c>
      <c r="I323" s="178" t="str">
        <f>IF(LEN(Tablica_F!A20)&gt;500,MID(Tablica_F!A20,501,250),"-")</f>
        <v>-</v>
      </c>
    </row>
    <row r="324" spans="1:9" ht="12.75" hidden="1">
      <c r="A324" s="179">
        <v>0</v>
      </c>
      <c r="B324" s="179">
        <v>0</v>
      </c>
      <c r="C324" s="179">
        <v>0</v>
      </c>
      <c r="D324" s="179">
        <v>0</v>
      </c>
      <c r="E324" s="179">
        <v>0</v>
      </c>
      <c r="F324" s="159">
        <v>0</v>
      </c>
      <c r="G324" s="178" t="s">
        <v>206</v>
      </c>
      <c r="H324" s="179">
        <f t="shared" si="11"/>
        <v>0</v>
      </c>
      <c r="I324" s="178" t="str">
        <f>IF(LEN(Tablica_F!A20)&gt;750,MID(Tablica_F!A20,751,250),"-")</f>
        <v>-</v>
      </c>
    </row>
    <row r="325" spans="1:9" ht="12.75" hidden="1">
      <c r="A325" s="179">
        <v>0</v>
      </c>
      <c r="B325" s="179">
        <v>0</v>
      </c>
      <c r="C325" s="179">
        <v>0</v>
      </c>
      <c r="D325" s="179">
        <v>0</v>
      </c>
      <c r="E325" s="179">
        <v>0</v>
      </c>
      <c r="F325" s="159">
        <v>0</v>
      </c>
      <c r="G325" s="178" t="s">
        <v>211</v>
      </c>
      <c r="H325" s="179">
        <f t="shared" si="11"/>
        <v>211</v>
      </c>
      <c r="I325" s="178" t="str">
        <f>IF(LEN(Tablica_F!A22)&gt;1,MID(Tablica_F!A22,1,250),"-")</f>
        <v>Matično društvo se bavi pretežno vođenjem investicijskih projekata u zemlji i inozemstvu. Tvrtke kćeri pružaju usluge izgradnje, montaže dizala, savjetovanja, a uključuju i projekte javno privatnih partnerstva. </v>
      </c>
    </row>
    <row r="326" spans="1:9" ht="12.75" hidden="1">
      <c r="A326" s="179">
        <v>0</v>
      </c>
      <c r="B326" s="179">
        <v>0</v>
      </c>
      <c r="C326" s="179">
        <v>0</v>
      </c>
      <c r="D326" s="179">
        <v>0</v>
      </c>
      <c r="E326" s="179">
        <v>0</v>
      </c>
      <c r="F326" s="159">
        <v>0</v>
      </c>
      <c r="G326" s="178" t="s">
        <v>208</v>
      </c>
      <c r="H326" s="179">
        <f t="shared" si="11"/>
        <v>0</v>
      </c>
      <c r="I326" s="178" t="str">
        <f>IF(LEN(Tablica_F!A22)&gt;250,MID(Tablica_F!A22,251,250),"-")</f>
        <v>-</v>
      </c>
    </row>
    <row r="327" spans="1:9" ht="12.75" hidden="1">
      <c r="A327" s="179">
        <v>0</v>
      </c>
      <c r="B327" s="179">
        <v>0</v>
      </c>
      <c r="C327" s="179">
        <v>0</v>
      </c>
      <c r="D327" s="179">
        <v>0</v>
      </c>
      <c r="E327" s="179">
        <v>0</v>
      </c>
      <c r="F327" s="159">
        <v>0</v>
      </c>
      <c r="G327" s="178" t="s">
        <v>209</v>
      </c>
      <c r="H327" s="179">
        <f t="shared" si="11"/>
        <v>0</v>
      </c>
      <c r="I327" s="178" t="str">
        <f>IF(LEN(Tablica_F!A22)&gt;500,MID(Tablica_F!A22,501,250),"-")</f>
        <v>-</v>
      </c>
    </row>
    <row r="328" spans="1:9" ht="12.75" hidden="1">
      <c r="A328" s="179">
        <v>0</v>
      </c>
      <c r="B328" s="179">
        <v>0</v>
      </c>
      <c r="C328" s="179">
        <v>0</v>
      </c>
      <c r="D328" s="179">
        <v>0</v>
      </c>
      <c r="E328" s="179">
        <v>0</v>
      </c>
      <c r="F328" s="159">
        <v>0</v>
      </c>
      <c r="G328" s="178" t="s">
        <v>210</v>
      </c>
      <c r="H328" s="179">
        <f t="shared" si="11"/>
        <v>0</v>
      </c>
      <c r="I328" s="178" t="str">
        <f>IF(LEN(Tablica_F!A22)&gt;750,MID(Tablica_F!A22,751,250),"-")</f>
        <v>-</v>
      </c>
    </row>
    <row r="329" spans="1:9" ht="12.75" hidden="1">
      <c r="A329" s="179">
        <v>0</v>
      </c>
      <c r="B329" s="179">
        <v>0</v>
      </c>
      <c r="C329" s="179">
        <v>0</v>
      </c>
      <c r="D329" s="179">
        <v>0</v>
      </c>
      <c r="E329" s="179">
        <v>0</v>
      </c>
      <c r="F329" s="159">
        <v>0</v>
      </c>
      <c r="G329" s="178" t="s">
        <v>215</v>
      </c>
      <c r="H329" s="179">
        <f t="shared" si="11"/>
        <v>241</v>
      </c>
      <c r="I329" s="178" t="str">
        <f>IF(LEN(Tablica_F!A24)&gt;1,MID(Tablica_F!A24,1,250),"-")</f>
        <v>Operativni troškovi kreću se u granicama, a njihov porast niži je od stope rasta ukupnih prihoda. Najznačajniji udio u operativnim troškovima imaju kooperantske usluge što je s aspekta pojačanih investicijskih aktivnosti društva i očekivano.</v>
      </c>
    </row>
    <row r="330" spans="1:9" ht="12.75" hidden="1">
      <c r="A330" s="179">
        <v>0</v>
      </c>
      <c r="B330" s="179">
        <v>0</v>
      </c>
      <c r="C330" s="179">
        <v>0</v>
      </c>
      <c r="D330" s="179">
        <v>0</v>
      </c>
      <c r="E330" s="179">
        <v>0</v>
      </c>
      <c r="F330" s="159">
        <v>0</v>
      </c>
      <c r="G330" s="178" t="s">
        <v>212</v>
      </c>
      <c r="H330" s="179">
        <f t="shared" si="11"/>
        <v>0</v>
      </c>
      <c r="I330" s="178" t="str">
        <f>IF(LEN(Tablica_F!A24)&gt;250,MID(Tablica_F!A24,251,250),"-")</f>
        <v>-</v>
      </c>
    </row>
    <row r="331" spans="1:9" ht="12.75" hidden="1">
      <c r="A331" s="179">
        <v>0</v>
      </c>
      <c r="B331" s="179">
        <v>0</v>
      </c>
      <c r="C331" s="179">
        <v>0</v>
      </c>
      <c r="D331" s="179">
        <v>0</v>
      </c>
      <c r="E331" s="179">
        <v>0</v>
      </c>
      <c r="F331" s="159">
        <v>0</v>
      </c>
      <c r="G331" s="178" t="s">
        <v>213</v>
      </c>
      <c r="H331" s="179">
        <f t="shared" si="11"/>
        <v>0</v>
      </c>
      <c r="I331" s="178" t="str">
        <f>IF(LEN(Tablica_F!A24)&gt;500,MID(Tablica_F!A24,501,250),"-")</f>
        <v>-</v>
      </c>
    </row>
    <row r="332" spans="1:9" ht="12.75" hidden="1">
      <c r="A332" s="179">
        <v>0</v>
      </c>
      <c r="B332" s="179">
        <v>0</v>
      </c>
      <c r="C332" s="179">
        <v>0</v>
      </c>
      <c r="D332" s="179">
        <v>0</v>
      </c>
      <c r="E332" s="179">
        <v>0</v>
      </c>
      <c r="F332" s="159">
        <v>0</v>
      </c>
      <c r="G332" s="178" t="s">
        <v>214</v>
      </c>
      <c r="H332" s="179">
        <f t="shared" si="11"/>
        <v>0</v>
      </c>
      <c r="I332" s="178" t="str">
        <f>IF(LEN(Tablica_F!A24)&gt;750,MID(Tablica_F!A24,1,751),"-")</f>
        <v>-</v>
      </c>
    </row>
    <row r="333" spans="1:9" ht="12.75" hidden="1">
      <c r="A333" s="179">
        <v>0</v>
      </c>
      <c r="B333" s="179">
        <v>0</v>
      </c>
      <c r="C333" s="179">
        <v>0</v>
      </c>
      <c r="D333" s="179">
        <v>0</v>
      </c>
      <c r="E333" s="179">
        <v>0</v>
      </c>
      <c r="F333" s="159">
        <v>0</v>
      </c>
      <c r="G333" s="178" t="s">
        <v>219</v>
      </c>
      <c r="H333" s="179">
        <f t="shared" si="11"/>
        <v>158</v>
      </c>
      <c r="I333" s="178" t="str">
        <f>IF(LEN(Tablica_F!A26)&gt;1,MID(Tablica_F!A26,1,250),"-")</f>
        <v>U prvom polugodištu 2007. godine ostvarena dobit prije poreza iznosi 52,633 milijuna kuna, dok trenutna dobit nakon oporezivanja iznosi 47,043 milijuna kuna. </v>
      </c>
    </row>
    <row r="334" spans="1:9" ht="12.75" hidden="1">
      <c r="A334" s="179">
        <v>0</v>
      </c>
      <c r="B334" s="179">
        <v>0</v>
      </c>
      <c r="C334" s="179">
        <v>0</v>
      </c>
      <c r="D334" s="179">
        <v>0</v>
      </c>
      <c r="E334" s="179">
        <v>0</v>
      </c>
      <c r="F334" s="159">
        <v>0</v>
      </c>
      <c r="G334" s="178" t="s">
        <v>216</v>
      </c>
      <c r="H334" s="179">
        <f t="shared" si="11"/>
        <v>0</v>
      </c>
      <c r="I334" s="178" t="str">
        <f>IF(LEN(Tablica_F!A26)&gt;250,MID(Tablica_F!A26,251,250),"-")</f>
        <v>-</v>
      </c>
    </row>
    <row r="335" spans="1:9" ht="12.75" hidden="1">
      <c r="A335" s="179">
        <v>0</v>
      </c>
      <c r="B335" s="179">
        <v>0</v>
      </c>
      <c r="C335" s="179">
        <v>0</v>
      </c>
      <c r="D335" s="179">
        <v>0</v>
      </c>
      <c r="E335" s="179">
        <v>0</v>
      </c>
      <c r="F335" s="159">
        <v>0</v>
      </c>
      <c r="G335" s="178" t="s">
        <v>217</v>
      </c>
      <c r="H335" s="179">
        <f t="shared" si="11"/>
        <v>0</v>
      </c>
      <c r="I335" s="178" t="str">
        <f>IF(LEN(Tablica_F!A26)&gt;500,MID(Tablica_F!A26,501,250),"-")</f>
        <v>-</v>
      </c>
    </row>
    <row r="336" spans="1:9" ht="12.75" hidden="1">
      <c r="A336" s="179">
        <v>0</v>
      </c>
      <c r="B336" s="179">
        <v>0</v>
      </c>
      <c r="C336" s="179">
        <v>0</v>
      </c>
      <c r="D336" s="179">
        <v>0</v>
      </c>
      <c r="E336" s="179">
        <v>0</v>
      </c>
      <c r="F336" s="159">
        <v>0</v>
      </c>
      <c r="G336" s="178" t="s">
        <v>218</v>
      </c>
      <c r="H336" s="179">
        <f t="shared" si="11"/>
        <v>0</v>
      </c>
      <c r="I336" s="178" t="str">
        <f>IF(LEN(Tablica_F!A26)&gt;750,MID(Tablica_F!A26,751,250),"-")</f>
        <v>-</v>
      </c>
    </row>
    <row r="337" spans="1:9" ht="12.75" hidden="1">
      <c r="A337" s="179">
        <v>0</v>
      </c>
      <c r="B337" s="179">
        <v>0</v>
      </c>
      <c r="C337" s="179">
        <v>0</v>
      </c>
      <c r="D337" s="179">
        <v>0</v>
      </c>
      <c r="E337" s="179">
        <v>0</v>
      </c>
      <c r="F337" s="159">
        <v>0</v>
      </c>
      <c r="G337" s="178" t="s">
        <v>223</v>
      </c>
      <c r="H337" s="179">
        <f t="shared" si="11"/>
        <v>107</v>
      </c>
      <c r="I337" s="178" t="str">
        <f>IF(LEN(Tablica_F!A28)&gt;1,MID(Tablica_F!A28,1,250),"-")</f>
        <v>U promatranom periodu društvo nije imalo problema s likvidnošću i uredno je izmirivalo sve dospjele obveze.</v>
      </c>
    </row>
    <row r="338" spans="1:9" ht="12.75" hidden="1">
      <c r="A338" s="179">
        <v>0</v>
      </c>
      <c r="B338" s="179">
        <v>0</v>
      </c>
      <c r="C338" s="179">
        <v>0</v>
      </c>
      <c r="D338" s="179">
        <v>0</v>
      </c>
      <c r="E338" s="179">
        <v>0</v>
      </c>
      <c r="F338" s="159">
        <v>0</v>
      </c>
      <c r="G338" s="178" t="s">
        <v>220</v>
      </c>
      <c r="H338" s="179">
        <f t="shared" si="11"/>
        <v>0</v>
      </c>
      <c r="I338" s="178" t="str">
        <f>IF(LEN(Tablica_F!A28)&gt;250,MID(Tablica_F!A28,251,250),"-")</f>
        <v>-</v>
      </c>
    </row>
    <row r="339" spans="1:9" ht="12.75" hidden="1">
      <c r="A339" s="179">
        <v>0</v>
      </c>
      <c r="B339" s="179">
        <v>0</v>
      </c>
      <c r="C339" s="179">
        <v>0</v>
      </c>
      <c r="D339" s="179">
        <v>0</v>
      </c>
      <c r="E339" s="179">
        <v>0</v>
      </c>
      <c r="F339" s="159">
        <v>0</v>
      </c>
      <c r="G339" s="178" t="s">
        <v>221</v>
      </c>
      <c r="H339" s="179">
        <f t="shared" si="11"/>
        <v>0</v>
      </c>
      <c r="I339" s="178" t="str">
        <f>IF(LEN(Tablica_F!A28)&gt;500,MID(Tablica_F!A28,501,250),"-")</f>
        <v>-</v>
      </c>
    </row>
    <row r="340" spans="1:9" ht="12.75" hidden="1">
      <c r="A340" s="179">
        <v>0</v>
      </c>
      <c r="B340" s="179">
        <v>0</v>
      </c>
      <c r="C340" s="179">
        <v>0</v>
      </c>
      <c r="D340" s="179">
        <v>0</v>
      </c>
      <c r="E340" s="179">
        <v>0</v>
      </c>
      <c r="F340" s="159">
        <v>0</v>
      </c>
      <c r="G340" s="178" t="s">
        <v>222</v>
      </c>
      <c r="H340" s="179">
        <f t="shared" si="11"/>
        <v>0</v>
      </c>
      <c r="I340" s="178" t="str">
        <f>IF(LEN(Tablica_F!A28)&gt;750,MID(Tablica_F!A28,751,250),"-")</f>
        <v>-</v>
      </c>
    </row>
    <row r="341" spans="1:9" ht="12.75" hidden="1">
      <c r="A341" s="179">
        <v>0</v>
      </c>
      <c r="B341" s="179">
        <v>0</v>
      </c>
      <c r="C341" s="179">
        <v>0</v>
      </c>
      <c r="D341" s="179">
        <v>0</v>
      </c>
      <c r="E341" s="179">
        <v>0</v>
      </c>
      <c r="F341" s="159">
        <v>0</v>
      </c>
      <c r="G341" s="178" t="s">
        <v>227</v>
      </c>
      <c r="H341" s="179">
        <f t="shared" si="11"/>
        <v>78</v>
      </c>
      <c r="I341" s="178" t="str">
        <f>IF(LEN(Tablica_F!A30)&gt;1,MID(Tablica_F!A30,1,250),"-")</f>
        <v>Tijekom godine Grupa je prilagodila svoje računovodstvene politike novim MSFI.</v>
      </c>
    </row>
    <row r="342" spans="1:9" ht="12.75" hidden="1">
      <c r="A342" s="179">
        <v>0</v>
      </c>
      <c r="B342" s="179">
        <v>0</v>
      </c>
      <c r="C342" s="179">
        <v>0</v>
      </c>
      <c r="D342" s="179">
        <v>0</v>
      </c>
      <c r="E342" s="179">
        <v>0</v>
      </c>
      <c r="F342" s="159">
        <v>0</v>
      </c>
      <c r="G342" s="178" t="s">
        <v>224</v>
      </c>
      <c r="H342" s="179">
        <f t="shared" si="11"/>
        <v>0</v>
      </c>
      <c r="I342" s="178" t="str">
        <f>IF(LEN(Tablica_F!A30)&gt;250,MID(Tablica_F!A30,251,250),"-")</f>
        <v>-</v>
      </c>
    </row>
    <row r="343" spans="1:9" ht="12.75" hidden="1">
      <c r="A343" s="179">
        <v>0</v>
      </c>
      <c r="B343" s="179">
        <v>0</v>
      </c>
      <c r="C343" s="179">
        <v>0</v>
      </c>
      <c r="D343" s="179">
        <v>0</v>
      </c>
      <c r="E343" s="179">
        <v>0</v>
      </c>
      <c r="F343" s="159">
        <v>0</v>
      </c>
      <c r="G343" s="178" t="s">
        <v>225</v>
      </c>
      <c r="H343" s="179">
        <f t="shared" si="11"/>
        <v>0</v>
      </c>
      <c r="I343" s="178" t="str">
        <f>IF(LEN(Tablica_F!A30)&gt;500,MID(Tablica_F!A30,501,250),"-")</f>
        <v>-</v>
      </c>
    </row>
    <row r="344" spans="1:9" ht="12.75" hidden="1">
      <c r="A344" s="179">
        <v>0</v>
      </c>
      <c r="B344" s="179">
        <v>0</v>
      </c>
      <c r="C344" s="179">
        <v>0</v>
      </c>
      <c r="D344" s="179">
        <v>0</v>
      </c>
      <c r="E344" s="179">
        <v>0</v>
      </c>
      <c r="F344" s="159">
        <v>0</v>
      </c>
      <c r="G344" s="178" t="s">
        <v>226</v>
      </c>
      <c r="H344" s="179">
        <f t="shared" si="11"/>
        <v>0</v>
      </c>
      <c r="I344" s="178" t="str">
        <f>IF(LEN(Tablica_F!A30)&gt;750,MID(Tablica_F!A30,751,250),"-")</f>
        <v>-</v>
      </c>
    </row>
    <row r="345" spans="1:9" ht="12.75" hidden="1">
      <c r="A345" s="179">
        <v>0</v>
      </c>
      <c r="B345" s="179">
        <v>0</v>
      </c>
      <c r="C345" s="179">
        <v>0</v>
      </c>
      <c r="D345" s="179">
        <v>0</v>
      </c>
      <c r="E345" s="179">
        <v>0</v>
      </c>
      <c r="F345" s="159">
        <v>0</v>
      </c>
      <c r="G345" s="178" t="s">
        <v>231</v>
      </c>
      <c r="H345" s="179">
        <f t="shared" si="11"/>
        <v>129</v>
      </c>
      <c r="I345" s="178" t="str">
        <f>IF(LEN(Tablica_F!A32)&gt;1,MID(Tablica_F!A32,1,250),"-")</f>
        <v>U promatranom  razdoblju nije došlo do novih sporova protiv Grupe a za sve stare Grupa je u svojim knjigama izvršilo rezervacije.</v>
      </c>
    </row>
    <row r="346" spans="1:9" ht="12.75" hidden="1">
      <c r="A346" s="179">
        <v>0</v>
      </c>
      <c r="B346" s="179">
        <v>0</v>
      </c>
      <c r="C346" s="179">
        <v>0</v>
      </c>
      <c r="D346" s="179">
        <v>0</v>
      </c>
      <c r="E346" s="179">
        <v>0</v>
      </c>
      <c r="F346" s="159">
        <v>0</v>
      </c>
      <c r="G346" s="178" t="s">
        <v>228</v>
      </c>
      <c r="H346" s="179">
        <f t="shared" si="11"/>
        <v>0</v>
      </c>
      <c r="I346" s="178" t="str">
        <f>IF(LEN(Tablica_F!A32)&gt;250,MID(Tablica_F!A32,251,250),"-")</f>
        <v>-</v>
      </c>
    </row>
    <row r="347" spans="1:9" ht="12.75" hidden="1">
      <c r="A347" s="179">
        <v>0</v>
      </c>
      <c r="B347" s="179">
        <v>0</v>
      </c>
      <c r="C347" s="179">
        <v>0</v>
      </c>
      <c r="D347" s="179">
        <v>0</v>
      </c>
      <c r="E347" s="179">
        <v>0</v>
      </c>
      <c r="F347" s="159">
        <v>0</v>
      </c>
      <c r="G347" s="178" t="s">
        <v>229</v>
      </c>
      <c r="H347" s="179">
        <f t="shared" si="11"/>
        <v>0</v>
      </c>
      <c r="I347" s="178" t="str">
        <f>IF(LEN(Tablica_F!A32)&gt;500,MID(Tablica_F!A32,501,250),"-")</f>
        <v>-</v>
      </c>
    </row>
    <row r="348" spans="1:9" ht="12.75" hidden="1">
      <c r="A348" s="179">
        <v>0</v>
      </c>
      <c r="B348" s="179">
        <v>0</v>
      </c>
      <c r="C348" s="179">
        <v>0</v>
      </c>
      <c r="D348" s="179">
        <v>0</v>
      </c>
      <c r="E348" s="179">
        <v>0</v>
      </c>
      <c r="F348" s="159">
        <v>0</v>
      </c>
      <c r="G348" s="178" t="s">
        <v>230</v>
      </c>
      <c r="H348" s="179">
        <f t="shared" si="11"/>
        <v>0</v>
      </c>
      <c r="I348" s="178" t="str">
        <f>IF(LEN(Tablica_F!A32)&gt;750,MID(Tablica_F!A32,751,250),"-")</f>
        <v>-</v>
      </c>
    </row>
    <row r="349" spans="1:9" ht="12.75" hidden="1">
      <c r="A349" s="179">
        <v>0</v>
      </c>
      <c r="B349" s="179">
        <v>0</v>
      </c>
      <c r="C349" s="179">
        <v>0</v>
      </c>
      <c r="D349" s="179">
        <v>0</v>
      </c>
      <c r="E349" s="179">
        <v>0</v>
      </c>
      <c r="F349" s="159">
        <v>0</v>
      </c>
      <c r="G349" s="178" t="s">
        <v>235</v>
      </c>
      <c r="H349" s="179">
        <f t="shared" si="11"/>
        <v>206</v>
      </c>
      <c r="I349" s="178" t="str">
        <f>IF(LEN(Tablica_F!A34)&gt;1,MID(Tablica_F!A34,1,250),"-")</f>
        <v>Sukladno odluci Skupštine održane 26.06.2007., povećan je temeljni kapital matičnog društva na 80.000.000,00 kn. Isto je trenutno u procesu dokapitalizacije, što će rezultirati dodatnim povećanjem kapitala.</v>
      </c>
    </row>
    <row r="350" spans="1:9" ht="12.75" hidden="1">
      <c r="A350" s="179">
        <v>0</v>
      </c>
      <c r="B350" s="179">
        <v>0</v>
      </c>
      <c r="C350" s="179">
        <v>0</v>
      </c>
      <c r="D350" s="179">
        <v>0</v>
      </c>
      <c r="E350" s="179">
        <v>0</v>
      </c>
      <c r="F350" s="159">
        <v>0</v>
      </c>
      <c r="G350" s="178" t="s">
        <v>232</v>
      </c>
      <c r="H350" s="179">
        <f t="shared" si="11"/>
        <v>0</v>
      </c>
      <c r="I350" s="178" t="str">
        <f>IF(LEN(Tablica_F!A34)&gt;250,MID(Tablica_F!A34,251,250),"-")</f>
        <v>-</v>
      </c>
    </row>
    <row r="351" spans="1:9" ht="12.75" hidden="1">
      <c r="A351" s="179">
        <v>0</v>
      </c>
      <c r="B351" s="179">
        <v>0</v>
      </c>
      <c r="C351" s="179">
        <v>0</v>
      </c>
      <c r="D351" s="179">
        <v>0</v>
      </c>
      <c r="E351" s="179">
        <v>0</v>
      </c>
      <c r="F351" s="159">
        <v>0</v>
      </c>
      <c r="G351" s="178" t="s">
        <v>233</v>
      </c>
      <c r="H351" s="179">
        <f t="shared" si="11"/>
        <v>0</v>
      </c>
      <c r="I351" s="178" t="str">
        <f>IF(LEN(Tablica_F!A34)&gt;500,MID(Tablica_F!A34,501,250),"-")</f>
        <v>-</v>
      </c>
    </row>
    <row r="352" spans="1:9" ht="12.75" hidden="1">
      <c r="A352" s="179">
        <v>0</v>
      </c>
      <c r="B352" s="179">
        <v>0</v>
      </c>
      <c r="C352" s="179">
        <v>0</v>
      </c>
      <c r="D352" s="179">
        <v>0</v>
      </c>
      <c r="E352" s="179">
        <v>0</v>
      </c>
      <c r="F352" s="159">
        <v>0</v>
      </c>
      <c r="G352" s="178" t="s">
        <v>234</v>
      </c>
      <c r="H352" s="179">
        <f t="shared" si="11"/>
        <v>0</v>
      </c>
      <c r="I352" s="178" t="str">
        <f>IF(LEN(Tablica_F!A34)&gt;750,MID(Tablica_F!A34,751,250),"-")</f>
        <v>-</v>
      </c>
    </row>
    <row r="353" spans="1:9" ht="12.75" hidden="1">
      <c r="A353" s="179">
        <v>0</v>
      </c>
      <c r="B353" s="179">
        <v>0</v>
      </c>
      <c r="C353" s="179">
        <v>0</v>
      </c>
      <c r="D353" s="179">
        <v>0</v>
      </c>
      <c r="E353" s="179">
        <v>0</v>
      </c>
      <c r="F353" s="159">
        <v>0</v>
      </c>
      <c r="G353" s="178" t="s">
        <v>236</v>
      </c>
      <c r="H353" s="179">
        <v>0</v>
      </c>
      <c r="I353" s="178" t="str">
        <f>IF(LEN(Tablica_F!A37)&gt;1,MID(Tablica_F!A37,1,250),"-")</f>
        <v>-</v>
      </c>
    </row>
    <row r="354" spans="1:9" ht="12.75" hidden="1">
      <c r="A354" s="179">
        <v>0</v>
      </c>
      <c r="B354" s="179">
        <v>0</v>
      </c>
      <c r="C354" s="179">
        <v>0</v>
      </c>
      <c r="D354" s="179">
        <v>0</v>
      </c>
      <c r="E354" s="179">
        <v>0</v>
      </c>
      <c r="F354" s="159">
        <v>0</v>
      </c>
      <c r="G354" s="178" t="s">
        <v>237</v>
      </c>
      <c r="H354" s="179">
        <v>0</v>
      </c>
      <c r="I354" s="178" t="str">
        <f>IF(LEN(Tablica_F!A37)&gt;250,MID(Tablica_F!A37,251,250),"-")</f>
        <v>-</v>
      </c>
    </row>
    <row r="355" spans="1:9" ht="12.75" hidden="1">
      <c r="A355" s="179">
        <v>0</v>
      </c>
      <c r="B355" s="179">
        <v>0</v>
      </c>
      <c r="C355" s="179">
        <v>0</v>
      </c>
      <c r="D355" s="179">
        <v>0</v>
      </c>
      <c r="E355" s="179">
        <v>0</v>
      </c>
      <c r="F355" s="159">
        <v>0</v>
      </c>
      <c r="G355" s="178" t="s">
        <v>238</v>
      </c>
      <c r="H355" s="179">
        <v>0</v>
      </c>
      <c r="I355" s="178" t="str">
        <f>IF(LEN(Tablica_F!A37)&gt;500,MID(Tablica_F!A37,501,250),"-")</f>
        <v>-</v>
      </c>
    </row>
    <row r="356" spans="1:9" ht="12.75" hidden="1">
      <c r="A356" s="179">
        <v>0</v>
      </c>
      <c r="B356" s="179">
        <v>0</v>
      </c>
      <c r="C356" s="179">
        <v>0</v>
      </c>
      <c r="D356" s="179">
        <v>0</v>
      </c>
      <c r="E356" s="179">
        <v>0</v>
      </c>
      <c r="F356" s="159">
        <v>0</v>
      </c>
      <c r="G356" s="178" t="s">
        <v>239</v>
      </c>
      <c r="H356" s="179">
        <v>0</v>
      </c>
      <c r="I356" s="178" t="str">
        <f>IF(LEN(Tablica_F!A37)&gt;750,MID(Tablica_F!A37,751,250),"-")</f>
        <v>-</v>
      </c>
    </row>
    <row r="357" spans="1:9" ht="12.75" hidden="1">
      <c r="A357" s="179">
        <v>0</v>
      </c>
      <c r="B357" s="179">
        <v>0</v>
      </c>
      <c r="C357" s="179">
        <v>0</v>
      </c>
      <c r="D357" s="179">
        <v>0</v>
      </c>
      <c r="E357" s="179">
        <v>0</v>
      </c>
      <c r="F357" s="159">
        <v>0</v>
      </c>
      <c r="G357" s="178" t="s">
        <v>497</v>
      </c>
      <c r="H357" s="179">
        <v>107</v>
      </c>
      <c r="I357" s="178" t="s">
        <v>603</v>
      </c>
    </row>
  </sheetData>
  <sheetProtection password="C79A" sheet="1" objects="1" scenarios="1"/>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 PC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Željko Strunjak</dc:creator>
  <cp:keywords/>
  <dc:description/>
  <cp:lastModifiedBy>nikola marohnic</cp:lastModifiedBy>
  <cp:lastPrinted>2007-08-16T08:59:31Z</cp:lastPrinted>
  <dcterms:created xsi:type="dcterms:W3CDTF">2003-11-03T18:41:47Z</dcterms:created>
  <dcterms:modified xsi:type="dcterms:W3CDTF">2007-08-16T09:13:16Z</dcterms:modified>
  <cp:category/>
  <cp:version/>
  <cp:contentType/>
  <cp:contentStatus/>
</cp:coreProperties>
</file>